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firstSheet="12" activeTab="12"/>
  </bookViews>
  <sheets>
    <sheet name="Sumár " sheetId="1" r:id="rId1"/>
    <sheet name="Príjmy" sheetId="2" r:id="rId2"/>
    <sheet name="P1-Riadenie, organ.-správa obce" sheetId="3" r:id="rId3"/>
    <sheet name="P2-Kontrola, interné služby" sheetId="4" r:id="rId4"/>
    <sheet name="P3-Propagácia, služby občanom" sheetId="5" r:id="rId5"/>
    <sheet name="P4-Bezpečnosť,právo, poriadok" sheetId="6" r:id="rId6"/>
    <sheet name="P5-Komunikácie, rozvoj obce" sheetId="7" r:id="rId7"/>
    <sheet name="P6-školstvo" sheetId="8" r:id="rId8"/>
    <sheet name="Rozpočet -  ZŠ s MŠ" sheetId="9" r:id="rId9"/>
    <sheet name="P7-Kultúra a šport" sheetId="10" r:id="rId10"/>
    <sheet name="P8-nábož.,zdravot., soc.služby" sheetId="11" r:id="rId11"/>
    <sheet name="Zmeny rozpočtu obce (24.6.2011)" sheetId="12" r:id="rId12"/>
    <sheet name="Zmeny rozpočtu ZŠsMŠ -24.6.2011" sheetId="13" r:id="rId13"/>
    <sheet name="List3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<sst xmlns="http://schemas.openxmlformats.org/spreadsheetml/2006/main" count="3154" uniqueCount="798">
  <si>
    <t xml:space="preserve">Prepravné </t>
  </si>
  <si>
    <t xml:space="preserve">Propagácia, reklama, inzercia </t>
  </si>
  <si>
    <t>Dohody - gajdošské fašiangy - pečenie koláčov</t>
  </si>
  <si>
    <t>SP  - úrazové poistenie - gajdošské fašiangy</t>
  </si>
  <si>
    <t>SP - Úrazové poistenie</t>
  </si>
  <si>
    <t>Údržba prevádzkových strojov, prístrojov, zariadení</t>
  </si>
  <si>
    <t>Energie (uhlie)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</si>
  <si>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</si>
  <si>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</si>
  <si>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</si>
  <si>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 xml:space="preserve">Členské </t>
  </si>
  <si>
    <r>
      <t xml:space="preserve">Energie: </t>
    </r>
    <r>
      <rPr>
        <sz val="10"/>
        <rFont val="Arial CE"/>
        <family val="0"/>
      </rPr>
      <t xml:space="preserve">                                                                              - </t>
    </r>
    <r>
      <rPr>
        <sz val="10"/>
        <rFont val="Arial CE"/>
        <family val="0"/>
      </rPr>
      <t xml:space="preserve">el. energia OcÚ - 109,72 €                                       - el. energia starý OcÚ - 36,05 €                           - pelety OcÚ - 766,80 €                  </t>
    </r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</si>
  <si>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poštovné, kolky - 119,70 €,                                       - telefón - 295,83 €,                                             </t>
    </r>
  </si>
  <si>
    <t>Evidencia obyvateľstva</t>
  </si>
  <si>
    <t xml:space="preserve">Spoločný stavebný úrad </t>
  </si>
  <si>
    <t>Odvoz, zneškodn. a uloženie odpadu</t>
  </si>
  <si>
    <t>Separovaný zber</t>
  </si>
  <si>
    <t xml:space="preserve">Materiál - iné </t>
  </si>
  <si>
    <t>Údržba interiéru a exteriéru</t>
  </si>
  <si>
    <t>0 eur</t>
  </si>
  <si>
    <t>4 086,36 eur</t>
  </si>
  <si>
    <t>1149,62 eur</t>
  </si>
  <si>
    <t>Z prenajat.pozemkov (Poľ. združ. Kamenica, Orange,  Roľan)</t>
  </si>
  <si>
    <t>Normatív pre materskú školu z KŠÚ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</si>
  <si>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- 55,35 €,                                                                     - tonery - 138,80 €,                                                                                                                   - tlačivá, formuláre - 48,64 €,                                                                                                                                                                       - obaly, obálky, zakladače, perá... - 69,23 €                                                                                                                                </t>
    </r>
  </si>
  <si>
    <t xml:space="preserve">Knihy, časopisy, noviny... </t>
  </si>
  <si>
    <t xml:space="preserve">Reprezentačné </t>
  </si>
  <si>
    <t xml:space="preserve">Servis, údržba, opravy </t>
  </si>
  <si>
    <t xml:space="preserve">Dohody - kúrenie </t>
  </si>
  <si>
    <t>Poplatky a odvody (LITA - za kopírovanie)</t>
  </si>
  <si>
    <t xml:space="preserve">Knihy, časopisy, noviny... (Fin. spravodajca, Právo pre ROPO a obce, Interné smernice) </t>
  </si>
  <si>
    <t>Školenia, kurzy, semináre (Financovanie reg. školstva)</t>
  </si>
  <si>
    <t>školenia, kurzy, konferencie (Konferenc. hl. kontrolórov)</t>
  </si>
  <si>
    <t>Údržba výpočt. techniky (oprava a údržba PC)</t>
  </si>
  <si>
    <t>Údržba softvéru (ročný poplatok za program URBIS a virtuálny cintorín)</t>
  </si>
  <si>
    <t>Poštovné a telek. sl. (poštovné)</t>
  </si>
  <si>
    <t>Všeobecný materiál  matrika (tlačivá)</t>
  </si>
  <si>
    <t xml:space="preserve">Odmeny zamestnancov mimopracovného pomeru (preventívne protipožiarne kontroly) </t>
  </si>
  <si>
    <t>Všeobecný materiál (zámky a kľúče na skrinky, bránky, skrutky na hraciu zostavu)</t>
  </si>
  <si>
    <t>Údržba budov, objektov alebo ich častí (výmena strešnej krytiny na starom OcÚ, zasklenie autobusových zastávok pri pekárni, pri bare a pri firme KOVACO)</t>
  </si>
  <si>
    <t>Dohody (čistenie verejných priestranstiev - odvoz konárov)</t>
  </si>
  <si>
    <t>Materiál (náhradné diely na kosačku, čistiace prostriedky, nožnice na strihanie stromčekov)</t>
  </si>
  <si>
    <t>Pracovné odevy, obuv a prac. pomôcky (rukavice)</t>
  </si>
  <si>
    <t>Služby (práce s drvičom BIO odpadu)</t>
  </si>
  <si>
    <t>MSKC - interiérové vybavenie (stoličky a kreslo do sobášnej miestnosti)</t>
  </si>
  <si>
    <t>MSKC- zariadenie  (rýchlovarná kanvica do kuchynky na poschodie)</t>
  </si>
  <si>
    <t>Dohody - kúrenie</t>
  </si>
  <si>
    <t>Reprezentačné - gajdošské fašiangy - občerstvenie (voda, káva, chlebíky...)</t>
  </si>
  <si>
    <t>Reprezentačné - občerstvenie ku kolaudácii</t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</si>
  <si>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- 92,39 eur                                                  VO-Važkovci - 675,96 eur                                            VO-Chujacovci - 560,01 eur</t>
    </r>
  </si>
  <si>
    <t>Ostatné služby</t>
  </si>
  <si>
    <t xml:space="preserve">Odvoz separ. odpadu </t>
  </si>
  <si>
    <t xml:space="preserve">Všeobecný materiál - dotácia na živ. prostredie </t>
  </si>
  <si>
    <t>SP - úrazové poistenie (dohody)</t>
  </si>
  <si>
    <t xml:space="preserve">Všeobecný materiál </t>
  </si>
  <si>
    <t xml:space="preserve">Údržba ciest </t>
  </si>
  <si>
    <t xml:space="preserve">Prenájom prevádzkových strojov, prístrojov... </t>
  </si>
  <si>
    <t>Všeobecné služby - odhŕňanie snehu a posyp MK</t>
  </si>
  <si>
    <t xml:space="preserve">Špeciálne služby </t>
  </si>
  <si>
    <t>711001</t>
  </si>
  <si>
    <t>Nákup pozemkov</t>
  </si>
  <si>
    <t>Rekonštrukcia ciest</t>
  </si>
  <si>
    <t>41      46</t>
  </si>
  <si>
    <t xml:space="preserve">Zariadenie, náradie a nádoby </t>
  </si>
  <si>
    <t>Poistenie automobilu</t>
  </si>
  <si>
    <t>Poistné - za majetok obce</t>
  </si>
  <si>
    <t>Dohody (vodovod)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</si>
  <si>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</si>
  <si>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</si>
  <si>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</si>
  <si>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</si>
  <si>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</si>
  <si>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</si>
  <si>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</si>
  <si>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</si>
  <si>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</si>
  <si>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</si>
  <si>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</si>
  <si>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</si>
  <si>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</si>
  <si>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</si>
  <si>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</si>
  <si>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</si>
  <si>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</si>
  <si>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614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</si>
  <si>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</si>
  <si>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</si>
  <si>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</si>
  <si>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</si>
  <si>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</si>
  <si>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</si>
  <si>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</si>
  <si>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</si>
  <si>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</si>
  <si>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</si>
  <si>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</si>
  <si>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</si>
  <si>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</si>
  <si>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</si>
  <si>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</si>
  <si>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</si>
  <si>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</si>
  <si>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</si>
  <si>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</si>
  <si>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</si>
  <si>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</si>
  <si>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</si>
  <si>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</si>
  <si>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</si>
  <si>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</si>
  <si>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</si>
  <si>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</si>
  <si>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</si>
  <si>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</si>
  <si>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</si>
  <si>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</si>
  <si>
    <t>Spoločenské a kultúrne podujatia v obci Veľká Lehota</t>
  </si>
  <si>
    <t>08.2.0</t>
  </si>
  <si>
    <t>634004</t>
  </si>
  <si>
    <t>Knižnica</t>
  </si>
  <si>
    <t>Telovýchovná jednota Partizán</t>
  </si>
  <si>
    <t>8</t>
  </si>
  <si>
    <t>Náboženské, zdravotnícke a sociálne služby</t>
  </si>
  <si>
    <t>Kolumbárium</t>
  </si>
  <si>
    <t>08.4.0</t>
  </si>
  <si>
    <t>Dom smútku</t>
  </si>
  <si>
    <t>635004</t>
  </si>
  <si>
    <t>Zdravotné stredisko</t>
  </si>
  <si>
    <t>07.6.0</t>
  </si>
  <si>
    <t>Opatrovateľská služba</t>
  </si>
  <si>
    <t>10.7.0</t>
  </si>
  <si>
    <t>Sociálne štátne dávky a pomoc</t>
  </si>
  <si>
    <t>642026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</si>
  <si>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</si>
  <si>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</si>
  <si>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</si>
  <si>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</si>
  <si>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</si>
  <si>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</si>
  <si>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</si>
  <si>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</si>
  <si>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</si>
  <si>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</si>
  <si>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</si>
  <si>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</si>
  <si>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</si>
  <si>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</si>
  <si>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</si>
  <si>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</si>
  <si>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</si>
  <si>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</si>
  <si>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</si>
  <si>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</si>
  <si>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</si>
  <si>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</si>
  <si>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Špeciálne služby</t>
  </si>
  <si>
    <t>Stravovanie</t>
  </si>
  <si>
    <t>Prídel do sociálneho fondu</t>
  </si>
  <si>
    <t>Odmeny zamestnancov mimopracovného pomeru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</si>
  <si>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</si>
  <si>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</si>
  <si>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</si>
  <si>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</si>
  <si>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</si>
  <si>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</si>
  <si>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</si>
  <si>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</si>
  <si>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</si>
  <si>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</si>
  <si>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</si>
  <si>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</si>
  <si>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</si>
  <si>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</si>
  <si>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</si>
  <si>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</si>
  <si>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</si>
  <si>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</si>
  <si>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Školenia, kurzy, semináre, porady...</t>
  </si>
  <si>
    <t>Rutinná a štandardná údržba špec. strojov, prístr...</t>
  </si>
  <si>
    <t>Materiál</t>
  </si>
  <si>
    <t>Údržba budov, objektov a ich častí</t>
  </si>
  <si>
    <t>Poplatky a odvody - zák. popl. za uloženie odpadu</t>
  </si>
  <si>
    <t>Prehľad čerpania programového rozpočtu k 31.03.2011</t>
  </si>
  <si>
    <t>Pracovné odevy, obuv a pomôcky</t>
  </si>
  <si>
    <t>637020</t>
  </si>
  <si>
    <t>Finančné zúčtovanie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</si>
  <si>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</si>
  <si>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</si>
  <si>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</si>
  <si>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</si>
  <si>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Transfery</t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</si>
  <si>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</si>
  <si>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</si>
  <si>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</si>
  <si>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</si>
  <si>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</si>
  <si>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</si>
  <si>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Propagácia, reklama, inzercia</t>
  </si>
  <si>
    <t>Dohody</t>
  </si>
  <si>
    <t>Poplatky a odvody (ročná licencia za rozhlas)</t>
  </si>
  <si>
    <t>Poštové a telekomunikačné služby</t>
  </si>
  <si>
    <t>Obč. obrady - úrazové poistenie</t>
  </si>
  <si>
    <t xml:space="preserve">Materiál </t>
  </si>
  <si>
    <t>Reprezentačné</t>
  </si>
  <si>
    <t>Konkurzy a súťaže</t>
  </si>
  <si>
    <t>Služby</t>
  </si>
  <si>
    <t>Odmeny pracovníkov mimopracovného pomeru</t>
  </si>
  <si>
    <t>Mzdy, platy..</t>
  </si>
  <si>
    <t>Matrika</t>
  </si>
  <si>
    <t>z KŠÚ - prenesené kompetencie pre ZŠ:</t>
  </si>
  <si>
    <t>pre MŠ:</t>
  </si>
  <si>
    <t>pre ŠKD:</t>
  </si>
  <si>
    <t>pre VŠJ:</t>
  </si>
  <si>
    <t>640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</si>
  <si>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</si>
  <si>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</si>
  <si>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</si>
  <si>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</si>
  <si>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</si>
  <si>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</si>
  <si>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</si>
  <si>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</si>
  <si>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</si>
  <si>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</si>
  <si>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</si>
  <si>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</si>
  <si>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</si>
  <si>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</si>
  <si>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</si>
  <si>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</si>
  <si>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</si>
  <si>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</si>
  <si>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</si>
  <si>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Za PDO - PO</t>
  </si>
  <si>
    <t>212002</t>
  </si>
  <si>
    <t>212003</t>
  </si>
  <si>
    <t>221004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</si>
  <si>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</si>
  <si>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</si>
  <si>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</si>
  <si>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</si>
  <si>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</si>
  <si>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</si>
  <si>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</si>
  <si>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</si>
  <si>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</si>
  <si>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</si>
  <si>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</si>
  <si>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</si>
  <si>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</si>
  <si>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</si>
  <si>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</si>
  <si>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</si>
  <si>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</si>
  <si>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</si>
  <si>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</si>
  <si>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</si>
  <si>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</si>
  <si>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</si>
  <si>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Vzdelávacie poukazy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</si>
  <si>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</si>
  <si>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</si>
  <si>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</si>
  <si>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</si>
  <si>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</si>
  <si>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</si>
  <si>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</si>
  <si>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</si>
  <si>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</si>
  <si>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</si>
  <si>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</si>
  <si>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</si>
  <si>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</si>
  <si>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</si>
  <si>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</si>
  <si>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</si>
  <si>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</si>
  <si>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</si>
  <si>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</si>
  <si>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</si>
  <si>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</si>
  <si>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</si>
  <si>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>Za PDO - FO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</si>
  <si>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</si>
  <si>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</si>
  <si>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</si>
  <si>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</si>
  <si>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</si>
  <si>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</si>
  <si>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</si>
  <si>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</si>
  <si>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</si>
  <si>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</si>
  <si>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</si>
  <si>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</si>
  <si>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</si>
  <si>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Občianske obrady</t>
  </si>
  <si>
    <t>Mzdy a odvody do poisťovní</t>
  </si>
  <si>
    <t>Poštové služby a telekomunikačné služby (poplatky za bankové výpisy)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</si>
  <si>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</si>
  <si>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</si>
  <si>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</si>
  <si>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</si>
  <si>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</si>
  <si>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Energie (el. energia)</t>
  </si>
  <si>
    <t>Transfery organizáciám (strava a učebné pomôcky - hmotná núdza)</t>
  </si>
  <si>
    <t>Za kopírovanie, použitie telefónu a faxu</t>
  </si>
  <si>
    <t>Za stravné (od zamestnancov)</t>
  </si>
  <si>
    <t>prijaté z KŠÚ:</t>
  </si>
  <si>
    <t>preposlané ZŠ:</t>
  </si>
  <si>
    <t>spolu originálne kompetencie:</t>
  </si>
  <si>
    <t xml:space="preserve">z obce - origin. kompetencie </t>
  </si>
  <si>
    <t>Materská škola</t>
  </si>
  <si>
    <t>09.1.1.1</t>
  </si>
  <si>
    <t>Základná škola</t>
  </si>
  <si>
    <t>09.5.0.1</t>
  </si>
  <si>
    <t xml:space="preserve">Školský klub 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</si>
  <si>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</si>
  <si>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</si>
  <si>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</si>
  <si>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</si>
  <si>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</si>
  <si>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</si>
  <si>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</si>
  <si>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</si>
  <si>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</si>
  <si>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</si>
  <si>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</si>
  <si>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</si>
  <si>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Program 1:</t>
  </si>
  <si>
    <t>Program 2:</t>
  </si>
  <si>
    <t>Program 5:</t>
  </si>
  <si>
    <t>Program 7:</t>
  </si>
  <si>
    <t xml:space="preserve">Program </t>
  </si>
  <si>
    <t>Funkč. klasif.</t>
  </si>
  <si>
    <t>Ekon. klasif.</t>
  </si>
  <si>
    <t>Text</t>
  </si>
  <si>
    <t>7.1</t>
  </si>
  <si>
    <t>Za znečisťovanie ovzdušia (Kovaco, ZŠ, Drevstav)</t>
  </si>
  <si>
    <t>Tovary a služby (bankové poplatky)</t>
  </si>
  <si>
    <t xml:space="preserve">          - normatív pre MŠ - výchova a vzdelávanie:</t>
  </si>
  <si>
    <t>preposlané:</t>
  </si>
  <si>
    <t xml:space="preserve">          - vzdelávacie poukazy:</t>
  </si>
  <si>
    <t>PRÍJMY:</t>
  </si>
  <si>
    <t>VÝDAVKY:</t>
  </si>
  <si>
    <t>Zámer:</t>
  </si>
  <si>
    <t>Cieľ:</t>
  </si>
  <si>
    <t>Merateľný ukazovateľ:</t>
  </si>
  <si>
    <t>Školský klub</t>
  </si>
  <si>
    <t>Veľká Lehota - najkultúrnejšia obec v okrese a výber športových aktivít podľa želaní obyvateľov</t>
  </si>
  <si>
    <t>Podprogram 7.1</t>
  </si>
  <si>
    <t>Percento stavu realizácie stavby</t>
  </si>
  <si>
    <t>Podprogram 7.2</t>
  </si>
  <si>
    <t>Merateľný ukazovateľ :</t>
  </si>
  <si>
    <t xml:space="preserve"> + 20,- €</t>
  </si>
  <si>
    <t>632004</t>
  </si>
  <si>
    <t xml:space="preserve"> + 500,- €</t>
  </si>
  <si>
    <t>Počet zorganizovaných podujatí v obci Veľká Lehota (v r. 2009)</t>
  </si>
  <si>
    <t>Podprogram 7.3</t>
  </si>
  <si>
    <t>Zabezpečiť spektrum spoločenských a kultúrnych podujatí v obci Veľká Lehota (v r. 2009)</t>
  </si>
  <si>
    <t>Dotačne podporiť prevádzkovanie školskej knižnice prístupnej pre verejnosť (v r. 2009)</t>
  </si>
  <si>
    <t>Ročné náklady na mzdu knihovníčky</t>
  </si>
  <si>
    <t>Podprogram 7.4</t>
  </si>
  <si>
    <t>Podporiť športové aktivity a činnosť Telovýchovnej jednoty Partizán pôsobiacej v obci Veľká Lehota ( v r. 2009)</t>
  </si>
  <si>
    <t>Počet odohraných futbalových zápasov futbalovými mužstvami reprezentujúcimi obec Veľká Lehota</t>
  </si>
  <si>
    <r>
      <t>Príjmy</t>
    </r>
    <r>
      <rPr>
        <b/>
        <sz val="12"/>
        <rFont val="Arial CE"/>
        <family val="2"/>
      </rPr>
      <t xml:space="preserve"> - čerpanie rozpočtu k 31.03.2011</t>
    </r>
  </si>
  <si>
    <t xml:space="preserve">Prenájom starého OcÚ - Ďatková </t>
  </si>
  <si>
    <t xml:space="preserve">Prenájom starého OcÚ -Garajová </t>
  </si>
  <si>
    <t>Poplatky - matrika</t>
  </si>
  <si>
    <t>Z dobropisov (preplatok el. energia)</t>
  </si>
  <si>
    <t xml:space="preserve">Z predaja pozemkov </t>
  </si>
  <si>
    <t>Hodnota merateľného ukazovateľa</t>
  </si>
  <si>
    <t>Rok R (2009)</t>
  </si>
  <si>
    <t>Rok R+1</t>
  </si>
  <si>
    <t>Rok R+2</t>
  </si>
  <si>
    <t>Rok   R -1</t>
  </si>
  <si>
    <t>Plnenie ukazovateľa v %</t>
  </si>
  <si>
    <t>Zabezpečiť dokončenie stavby multifunkčného spoločensko-kultúrneho centra (do r. 2010)</t>
  </si>
  <si>
    <t>SPOLU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</si>
  <si>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</si>
  <si>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</si>
  <si>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</si>
  <si>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</si>
  <si>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</si>
  <si>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</si>
  <si>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</si>
  <si>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</si>
  <si>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</si>
  <si>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</si>
  <si>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>637006</t>
  </si>
  <si>
    <t>Náhrady</t>
  </si>
  <si>
    <t xml:space="preserve">Transfer na spoločný stavebný úrad </t>
  </si>
  <si>
    <t>Poštovné - stavebný úrad</t>
  </si>
  <si>
    <t>633015</t>
  </si>
  <si>
    <t>Benzín - amfiteáter</t>
  </si>
  <si>
    <t>Palivá do kosačky, do píly (benzín, olej)</t>
  </si>
  <si>
    <t>Tovary a služby - DFF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</si>
  <si>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</si>
  <si>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</si>
  <si>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</si>
  <si>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</si>
  <si>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</si>
  <si>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</si>
  <si>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</si>
  <si>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Grant z VÚC - na DFF</t>
  </si>
  <si>
    <t>Oprava a údržba rozhlasu</t>
  </si>
  <si>
    <t>Tarifný plat</t>
  </si>
  <si>
    <t>Tarifný plat (parky) - z ESF - podľa §50i</t>
  </si>
  <si>
    <t>Tarifný plat (parky) - zo ŠR pri ESF - podľa §50i</t>
  </si>
  <si>
    <t>Tarifný plat (parky) - z obce - podľa §50i</t>
  </si>
  <si>
    <t>Dohody - púšťanie hudby v Dome smútku</t>
  </si>
  <si>
    <t>Jednorazová soc. výpomoc a jednoraz. príspevky</t>
  </si>
  <si>
    <t>SPOLU PRÍJMY (obec+škola):</t>
  </si>
  <si>
    <t>Rodný list</t>
  </si>
  <si>
    <t>222003</t>
  </si>
  <si>
    <t>Recykling</t>
  </si>
  <si>
    <t>Z vkladov - z RF</t>
  </si>
  <si>
    <t>Z vkladov - BÚ</t>
  </si>
  <si>
    <t>Z vkladov - DÚ</t>
  </si>
  <si>
    <t>Dotácia - cestná doprava</t>
  </si>
  <si>
    <t>Dotácia - životné prostredie</t>
  </si>
  <si>
    <t>Bežné príjmy obce</t>
  </si>
  <si>
    <t>Voda - Dom smútku</t>
  </si>
  <si>
    <t>43 % (Stavanie mája, DFF, Kultúrne leto 1x)</t>
  </si>
  <si>
    <t>5.2</t>
  </si>
  <si>
    <t>Príjmy</t>
  </si>
  <si>
    <t>ZŠ s MŠ Veľká Lehota</t>
  </si>
  <si>
    <t>Poplatky za predaj výrobkov, tovarov a služieb</t>
  </si>
  <si>
    <t>223002</t>
  </si>
  <si>
    <t>2,3</t>
  </si>
  <si>
    <t>18 555, 00</t>
  </si>
  <si>
    <t>20 430, 29</t>
  </si>
  <si>
    <t>14 595, 55</t>
  </si>
  <si>
    <t>71, 44</t>
  </si>
  <si>
    <t>4 755, 18</t>
  </si>
  <si>
    <t>3 065, 46</t>
  </si>
  <si>
    <t>64, 47</t>
  </si>
  <si>
    <t xml:space="preserve">111 </t>
  </si>
  <si>
    <t>Odmeny za vzdelávacie poukazy</t>
  </si>
  <si>
    <t>623</t>
  </si>
  <si>
    <t>625006</t>
  </si>
  <si>
    <t>627</t>
  </si>
  <si>
    <t>Ostatné ZP</t>
  </si>
  <si>
    <t>Garančné poistenie</t>
  </si>
  <si>
    <t>Príspevok do DDP</t>
  </si>
  <si>
    <t>Cestovné</t>
  </si>
  <si>
    <t>Učeb. A kom. Pomôcky pre žiakov SZP</t>
  </si>
  <si>
    <t>Pracovné odevy</t>
  </si>
  <si>
    <t>Softvérová licencia</t>
  </si>
  <si>
    <t>Palivá ako zdroj energie</t>
  </si>
  <si>
    <t>Údržba prev. Strojov a zariadení</t>
  </si>
  <si>
    <t>Propagácia, reklama</t>
  </si>
  <si>
    <t>Posudky, expertízy, rozbor vody</t>
  </si>
  <si>
    <t>Preddavky</t>
  </si>
  <si>
    <t>Transfery na nemocenské dávky</t>
  </si>
  <si>
    <t>Odmena jubilejná</t>
  </si>
  <si>
    <t>Učebné a kompenzačné pomôcky</t>
  </si>
  <si>
    <t>Školenie</t>
  </si>
  <si>
    <t>Poplatky, znečisťovanie ovzdušia</t>
  </si>
  <si>
    <t>637011</t>
  </si>
  <si>
    <t>Bežné transféry</t>
  </si>
  <si>
    <t>Na nemocenské dávky</t>
  </si>
  <si>
    <t>642015</t>
  </si>
  <si>
    <t>Školský klub detí</t>
  </si>
  <si>
    <t>4 747, 00</t>
  </si>
  <si>
    <t>Výdajná škola jedáleň</t>
  </si>
  <si>
    <r>
      <t>Príjmy ZŠ s MŠ</t>
    </r>
    <r>
      <rPr>
        <sz val="10"/>
        <rFont val="Arial CE"/>
        <family val="0"/>
      </rPr>
      <t>(za poškodené učebnice, za MŠ a ŠKD)</t>
    </r>
  </si>
  <si>
    <t>Všeobecné služby (fotoslužba, výroba kľúčov, rámovanie energ. certifikátu, vývoz septika)</t>
  </si>
  <si>
    <t>Odmeny a príspevky - OZ a zapisovateľka</t>
  </si>
  <si>
    <t>Špeciálne sl. - audit účt. závierky + konsolid. ÚZ</t>
  </si>
  <si>
    <t>635009</t>
  </si>
  <si>
    <t>Program 6: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</si>
  <si>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</si>
  <si>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</si>
  <si>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</si>
  <si>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</si>
  <si>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</si>
  <si>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</si>
  <si>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</si>
  <si>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</si>
  <si>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</si>
  <si>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</si>
  <si>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</si>
  <si>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</si>
  <si>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</si>
  <si>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</si>
  <si>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</si>
  <si>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</si>
  <si>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</si>
  <si>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</si>
  <si>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</si>
  <si>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Všeobecné služby - CD gajdoši</t>
  </si>
  <si>
    <t>637034</t>
  </si>
  <si>
    <t>Detský folklórny festival</t>
  </si>
  <si>
    <t xml:space="preserve">Údržba budov, objektov a ich častí </t>
  </si>
  <si>
    <t>Kultúra a šport (MSKC a telocvičňa)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</si>
  <si>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</si>
  <si>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</si>
  <si>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</si>
  <si>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</si>
  <si>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</si>
  <si>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</si>
  <si>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</si>
  <si>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</si>
  <si>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</si>
  <si>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</si>
  <si>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Materiál - čistiace prostriedky</t>
  </si>
  <si>
    <t>Realizácia nových stavieb - telocvičňa</t>
  </si>
  <si>
    <t>Tovary a služby - ostatné spoloč. a kult. poduj.</t>
  </si>
  <si>
    <t>Ostatné spoločenské a kultúrne podujatia</t>
  </si>
  <si>
    <t>Karty, známky, popl. (ročná diaľničná známka)</t>
  </si>
  <si>
    <t>Vodné, stočné (voda - starý OcÚ)</t>
  </si>
  <si>
    <t xml:space="preserve">VšZP </t>
  </si>
  <si>
    <t>Údržba softvéru (ročná licencia za program MATRIKA)</t>
  </si>
  <si>
    <t>637002</t>
  </si>
  <si>
    <t>Softvér</t>
  </si>
  <si>
    <t>Na členské príspevky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</si>
  <si>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</si>
  <si>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</si>
  <si>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</si>
  <si>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</si>
  <si>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</si>
  <si>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</si>
  <si>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</si>
  <si>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</si>
  <si>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</si>
  <si>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</si>
  <si>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</si>
  <si>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</si>
  <si>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</si>
  <si>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</si>
  <si>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</si>
  <si>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</si>
  <si>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</si>
  <si>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</si>
  <si>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</si>
  <si>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</si>
  <si>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</si>
  <si>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</si>
  <si>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</si>
  <si>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</si>
  <si>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</si>
  <si>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</si>
  <si>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</si>
  <si>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</si>
  <si>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</si>
  <si>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</si>
  <si>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</si>
  <si>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</si>
  <si>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</si>
  <si>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</si>
  <si>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</si>
  <si>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</si>
  <si>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</si>
  <si>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</si>
  <si>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</si>
  <si>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</si>
  <si>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</si>
  <si>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</si>
  <si>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Materiál na VO</t>
  </si>
  <si>
    <t>Oprava a údržba ver. osvetl.</t>
  </si>
  <si>
    <r>
      <t xml:space="preserve">Všeobecné služby - </t>
    </r>
    <r>
      <rPr>
        <sz val="10"/>
        <rFont val="Arial CE"/>
        <family val="0"/>
      </rPr>
      <t xml:space="preserve">zneškodnenie odpadu                                      </t>
    </r>
  </si>
  <si>
    <r>
      <t>Všeobecné služby -</t>
    </r>
    <r>
      <rPr>
        <sz val="10"/>
        <rFont val="Arial CE"/>
        <family val="0"/>
      </rPr>
      <t xml:space="preserve"> odvoz odpadu</t>
    </r>
  </si>
  <si>
    <t>Verejné priestranstvá - parky</t>
  </si>
  <si>
    <t>Poistné do VšZP - z ESF - §50i</t>
  </si>
  <si>
    <t>Poistné do VšZP - zo ŠR pri ESF</t>
  </si>
  <si>
    <t>Poistné do VšZP - z obce-§50i</t>
  </si>
  <si>
    <t>Poistné Dôvera ZP - z ESF - §50i</t>
  </si>
  <si>
    <t>Poistné Dôvera ZP - zo ŠR pri ESF</t>
  </si>
  <si>
    <t>Poistné Dôvera ZP - z obce-§50i</t>
  </si>
  <si>
    <t>SP - nemocenské poistenie - z ESF - §50i</t>
  </si>
  <si>
    <t>SP - nemocenské poistenie - zo ŠR pri ESF</t>
  </si>
  <si>
    <t>SP - nemocenské poistenie - z obce-§50i</t>
  </si>
  <si>
    <t>SP - starobné poistenie - z ESF - §50i</t>
  </si>
  <si>
    <t>SP - starobné poistenie - zo ŠR pri ESF</t>
  </si>
  <si>
    <t>SP - starobné poistenie - z obce-§50i</t>
  </si>
  <si>
    <t>SP - úrazové poistenie - z ESF - §50i</t>
  </si>
  <si>
    <t>SP - úrazové poistenie - zo ŠR pri ESF</t>
  </si>
  <si>
    <t>SP - úrazové poistenie - z obce-§50i</t>
  </si>
  <si>
    <t>SP - invalidné poistenie - z ESF - §50i</t>
  </si>
  <si>
    <t>SP - invalidné poistenie - zo ŠR pri ESF</t>
  </si>
  <si>
    <t>SP - invalidné poistenie - z obce-§50i</t>
  </si>
  <si>
    <t>SP - poistenie v nezamestnanosti - z ESF - §50i</t>
  </si>
  <si>
    <t>SP - poistenie v nezamestnanosti - zo ŠR pri ESF</t>
  </si>
  <si>
    <t>SP - poistenie v nezamestnanosti - z obce-§50i</t>
  </si>
  <si>
    <t>SP - poistenie do RF solidarity - z ESF - §50i</t>
  </si>
  <si>
    <t>SP - poistenie do RF solidarity - zo ŠR pri ESF</t>
  </si>
  <si>
    <t>SP - poistenie do RF solidarity - z obce-§50i</t>
  </si>
  <si>
    <t>Všeobecný materiál - parky</t>
  </si>
  <si>
    <t xml:space="preserve">Dohody </t>
  </si>
  <si>
    <t>Menšie obecné služby - aktivačné práce</t>
  </si>
  <si>
    <t>Prevádzkové stroje, prístroje, zariadenia</t>
  </si>
  <si>
    <t>Materiál - z ESF</t>
  </si>
  <si>
    <t>Materiál - zo ŠR pri ESF</t>
  </si>
  <si>
    <t xml:space="preserve">Reprezentačné - akt. práce </t>
  </si>
  <si>
    <t xml:space="preserve">Oprava, údržba budov, objektov... </t>
  </si>
  <si>
    <t>Údržba  strojov, zariadení</t>
  </si>
  <si>
    <t>Štúdie, expertízy, posudky</t>
  </si>
  <si>
    <t xml:space="preserve">Úrazové poistenie aktiv. pracovníkov </t>
  </si>
  <si>
    <t xml:space="preserve">Amfiteáter </t>
  </si>
  <si>
    <t>údržba amfiteátra</t>
  </si>
  <si>
    <t>Cintorín</t>
  </si>
  <si>
    <t>Údržba cintorína</t>
  </si>
  <si>
    <t>Tovary a služby - cintorín</t>
  </si>
  <si>
    <t>Kapitálové výdavky - realizácia nových stavieb</t>
  </si>
  <si>
    <t>Oplotenie cintorína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</si>
  <si>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</si>
  <si>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</si>
  <si>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</si>
  <si>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</si>
  <si>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</si>
  <si>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680,- eur</t>
  </si>
  <si>
    <t>37 968,- eur</t>
  </si>
  <si>
    <t>343,- eur</t>
  </si>
  <si>
    <t>11 725,50 eur</t>
  </si>
  <si>
    <t>5 815,50 eur</t>
  </si>
  <si>
    <t>1 167,- eur</t>
  </si>
  <si>
    <t>4 743,- eur</t>
  </si>
  <si>
    <t>Sumarizácia čerpania rozpočtu obce Veľká Lehota k 31.03.2011</t>
  </si>
  <si>
    <t>Materská škola - materiál zakúpený obcou (posteľné prádlo do MŠ)</t>
  </si>
  <si>
    <t>Návrh na zmeny rozpočtu Obce Veľká Lehota k 24.06.2011</t>
  </si>
  <si>
    <t>Úprava o sumu</t>
  </si>
  <si>
    <t>Rozpočet pred úpravou</t>
  </si>
  <si>
    <t>Rozpočet po úprave</t>
  </si>
  <si>
    <t>Podpro-gram a prvok</t>
  </si>
  <si>
    <t xml:space="preserve"> + 620,- €</t>
  </si>
  <si>
    <t xml:space="preserve">   + 620,- </t>
  </si>
  <si>
    <t>1270,-</t>
  </si>
  <si>
    <t>Príspevok z recykl. fondu a za elektrorecykling</t>
  </si>
  <si>
    <t>145,-</t>
  </si>
  <si>
    <t>45,-</t>
  </si>
  <si>
    <t>Všeobecné služby - spracovanie smernice o verejnom obstarávaní odborne spôsobilou osobou</t>
  </si>
  <si>
    <t>17000,-</t>
  </si>
  <si>
    <t>600,-</t>
  </si>
  <si>
    <t>Dohody - za odvoz škridly zo starého OcÚ</t>
  </si>
  <si>
    <t>5.3.3</t>
  </si>
  <si>
    <t xml:space="preserve"> + 1375,-</t>
  </si>
  <si>
    <t>0,-</t>
  </si>
  <si>
    <t>1375,-</t>
  </si>
  <si>
    <t xml:space="preserve"> + 200,- €</t>
  </si>
  <si>
    <t>800,-</t>
  </si>
  <si>
    <t>Materiál - amfiteáter (štrk, cement, farba, riedidlo, tmel, klince, šróby...)</t>
  </si>
  <si>
    <t xml:space="preserve"> + 50,- €</t>
  </si>
  <si>
    <t>50,-</t>
  </si>
  <si>
    <t>100,-</t>
  </si>
  <si>
    <t>Benzín, olej do kosačky - na amfiteáter</t>
  </si>
  <si>
    <t xml:space="preserve"> +3000,- €</t>
  </si>
  <si>
    <t>13500,-</t>
  </si>
  <si>
    <t>16500,-</t>
  </si>
  <si>
    <t>Oprava, údržba amfiteátra - odvodnenie, úprava terénu, oprava malého pódia, lavičiek...</t>
  </si>
  <si>
    <t>6.1</t>
  </si>
  <si>
    <t xml:space="preserve"> + 605,-</t>
  </si>
  <si>
    <t>Propagačné materiály na 50. výročie ZŠ - tašky, pohľadnice, hrnčeky</t>
  </si>
  <si>
    <t>Interiérové vybavenie SKC- vešiak do sobášnej miestnosti</t>
  </si>
  <si>
    <t>1100,-</t>
  </si>
  <si>
    <t>1120,-</t>
  </si>
  <si>
    <t>Všeobecné služby - zapojenie fontány pred MSKC, pranie obrusov</t>
  </si>
  <si>
    <t>7.2.1</t>
  </si>
  <si>
    <t xml:space="preserve"> + 26,- €</t>
  </si>
  <si>
    <t>20,-</t>
  </si>
  <si>
    <t>46,-</t>
  </si>
  <si>
    <t>Benzín do auta- DFF</t>
  </si>
  <si>
    <t xml:space="preserve"> + 325,-</t>
  </si>
  <si>
    <t>325,-</t>
  </si>
  <si>
    <t>Propagačné predmety DFF - hrnčeky</t>
  </si>
  <si>
    <t>7.4</t>
  </si>
  <si>
    <t>223001   KZ 41</t>
  </si>
  <si>
    <t>637004  KZ 41</t>
  </si>
  <si>
    <t>635006    KZ 41</t>
  </si>
  <si>
    <t>637027   KZ 41</t>
  </si>
  <si>
    <t>633006   KZ 41</t>
  </si>
  <si>
    <t>633015    KZ 41</t>
  </si>
  <si>
    <t>635006   KZ 41</t>
  </si>
  <si>
    <t xml:space="preserve">09.1.2.1   </t>
  </si>
  <si>
    <t>637003    KZ 41</t>
  </si>
  <si>
    <t>633001  KZ 41</t>
  </si>
  <si>
    <t>634001   KZ 41</t>
  </si>
  <si>
    <t>637003  KZ 41</t>
  </si>
  <si>
    <t>633006  KZ 11H</t>
  </si>
  <si>
    <t xml:space="preserve">08.1.0         </t>
  </si>
  <si>
    <t xml:space="preserve"> +400,- €</t>
  </si>
  <si>
    <t>400,-</t>
  </si>
  <si>
    <t>Dotácia z VÚC na opravu hyg. zariadení v šatniach TJ Partizán</t>
  </si>
  <si>
    <t>635006  KZ 41</t>
  </si>
  <si>
    <t xml:space="preserve"> + 3005,- €</t>
  </si>
  <si>
    <t>3005,-</t>
  </si>
  <si>
    <t>Oprava, údržba budov - omietka šatne TJ</t>
  </si>
  <si>
    <t>642002  KZ 41</t>
  </si>
  <si>
    <t>2192,-</t>
  </si>
  <si>
    <t>2392,-</t>
  </si>
  <si>
    <t>Dotácia pre TJ Partizán (navýšenie za postup)</t>
  </si>
  <si>
    <t>650,-</t>
  </si>
  <si>
    <t xml:space="preserve"> + 2500,- €</t>
  </si>
  <si>
    <t>19500,-</t>
  </si>
  <si>
    <t>634001    KZ 41</t>
  </si>
  <si>
    <t>Benzín do auta - amfiteáter</t>
  </si>
  <si>
    <t xml:space="preserve"> +250,-</t>
  </si>
  <si>
    <t>250,-</t>
  </si>
  <si>
    <t xml:space="preserve"> + 100,- €</t>
  </si>
  <si>
    <t>717001  KZ 41</t>
  </si>
  <si>
    <t>31000,-</t>
  </si>
  <si>
    <t>Realizácia nových stavieb (telocvičňa)</t>
  </si>
  <si>
    <t>2.2.2</t>
  </si>
  <si>
    <t>635002  KZ 41</t>
  </si>
  <si>
    <t xml:space="preserve"> + 550,- €</t>
  </si>
  <si>
    <t>1200,-</t>
  </si>
  <si>
    <t>635004  KZ 41</t>
  </si>
  <si>
    <t>633003  KZ 41</t>
  </si>
  <si>
    <t>Telekomunikačná technika (nákup telefónu s faxom)</t>
  </si>
  <si>
    <t xml:space="preserve"> + 200,- € </t>
  </si>
  <si>
    <t>200,-</t>
  </si>
  <si>
    <t>500,-</t>
  </si>
  <si>
    <t>Údržba prevádzk. strojov, prístrojov, zariadení (zabezpečovací systém)</t>
  </si>
  <si>
    <t xml:space="preserve"> - 12735,-</t>
  </si>
  <si>
    <t>18264,-</t>
  </si>
  <si>
    <r>
      <t xml:space="preserve"> + 620,-  </t>
    </r>
    <r>
      <rPr>
        <b/>
        <sz val="8"/>
        <rFont val="Arial CE"/>
        <family val="0"/>
      </rPr>
      <t>(13355-12735)</t>
    </r>
  </si>
  <si>
    <t>Údržba budov, objektov... (prístrešky na starý OcÚ, dlažba, zachytávače, údržba ďalších obecných budov)</t>
  </si>
  <si>
    <t>vyrovnaný</t>
  </si>
  <si>
    <t>Prehľad čerpania programového rozpočtu k 31.3.2011</t>
  </si>
  <si>
    <t>Poplatky za jasle, mater. školy a školský klub detí</t>
  </si>
  <si>
    <t>Vratky z účtu cudzích prostriedkov</t>
  </si>
  <si>
    <t>Výdavky</t>
  </si>
  <si>
    <t>ŠKOLSTVO - sumarizácia</t>
  </si>
  <si>
    <t>612002</t>
  </si>
  <si>
    <t>Ostatné príplatky</t>
  </si>
  <si>
    <t>Energie (el. energia 855,69 €, palivá - 885,84 €)</t>
  </si>
  <si>
    <t>Poštovné a telekomunikačné služby (telefón 104,28 €, poštovné 40,24 €)</t>
  </si>
  <si>
    <t>Komunikačná infraštruktúra</t>
  </si>
  <si>
    <t>Interiérové vybavenie</t>
  </si>
  <si>
    <t>Všeobecný materiál (kancelárske potreby - 4,89 €, školské tlačivá 62,89 €, čistiace potreby 48,18 €, materiál 521,87 €- na schody 464,66 €, kvetináče a podmisky 16,72 €, prac. Náradie 22,68 €, kábel, materiál na údržbu 17,81 €)</t>
  </si>
  <si>
    <t>Učebné a kom. Pomôcky (päťminútovky matematika 8,41 €, Divy Slovenska 7,90 €, pomôcky 2,56 €)</t>
  </si>
  <si>
    <t>Učeb. A kompenzačné pomôcky zo vzdel. pouk. - krúžok Pestré všeličo</t>
  </si>
  <si>
    <t>Údržba výpočtovej techniky (virtuálna knižnica 19,92 €, ASC Agenda 63,- €, URBIS 115,36 €)</t>
  </si>
  <si>
    <t>Školeni, kurzy, semináre</t>
  </si>
  <si>
    <t>Všeobecné služby, odpad, BOZP (odvoz odpadu 169,- €, BOZP technik 153,92 €)</t>
  </si>
  <si>
    <t>Náhrady - preventívne lek. prehliadky</t>
  </si>
  <si>
    <t>Poplatky banke, znečistenie ovzdušia (poplatky za znečisťovanie ovzdušia - 259,23 €, poplatky banke - 84,39 €)</t>
  </si>
  <si>
    <t>Poistenie (poistenie budov)</t>
  </si>
  <si>
    <t>Bežné transfery</t>
  </si>
  <si>
    <t>Odchodné</t>
  </si>
  <si>
    <t>Doplatok k platu</t>
  </si>
  <si>
    <t>616</t>
  </si>
  <si>
    <t>Energie (elektrická energia - 156,54 €, palivá 227,87 €)</t>
  </si>
  <si>
    <t xml:space="preserve">Všeobecný materiál - čistiace potreby </t>
  </si>
  <si>
    <t>Všeobecné služby (odvoz komunálneho odpadu 26 €, BOZP technik 22,80 €)</t>
  </si>
  <si>
    <t>Energie (elektrická energia 18,03 €, palivá 26,22 €)</t>
  </si>
  <si>
    <t>Učebné a kompenzačné pomôcky zo VP</t>
  </si>
  <si>
    <t xml:space="preserve">Poistenie v nezamestnanosti </t>
  </si>
  <si>
    <t>Energie (elektrická energia 36,03 €, palivá 52,44 €)</t>
  </si>
  <si>
    <t>Všeobecný materiál - čistiace potreby</t>
  </si>
  <si>
    <t>Údržba prevádz. strojov a zariadení</t>
  </si>
  <si>
    <t>Všeobecné služby (odvoz komunálneho odpadu 13,- €, BOZP technik 5,70 €)</t>
  </si>
  <si>
    <t>Stravovanie (stravovanie zamestnancov 7,44 €, stravovanie detí MŠ a žiakov ZŠ 1903,86 €)</t>
  </si>
  <si>
    <t>Úpravy zmien rozpočtu medzi jednotlivými položkami a podpoložkami k 01.06.2011</t>
  </si>
  <si>
    <t>Mzdy, platy a ostatné osobné vyrovnania</t>
  </si>
  <si>
    <t xml:space="preserve"> + 2000,-</t>
  </si>
  <si>
    <t>Tarifné platy, náhrady</t>
  </si>
  <si>
    <t xml:space="preserve"> - 2000,-</t>
  </si>
  <si>
    <t xml:space="preserve"> + 504,-</t>
  </si>
  <si>
    <t>Ostatné príplatky-kreditný príplatok</t>
  </si>
  <si>
    <t>Poistné a príspevky do poisťovní</t>
  </si>
  <si>
    <t xml:space="preserve"> + 145,-</t>
  </si>
  <si>
    <t xml:space="preserve"> - 361,-</t>
  </si>
  <si>
    <t xml:space="preserve"> + 7,-</t>
  </si>
  <si>
    <t xml:space="preserve"> + 71,-</t>
  </si>
  <si>
    <t xml:space="preserve"> + 4,-</t>
  </si>
  <si>
    <t xml:space="preserve"> + 15,-</t>
  </si>
  <si>
    <t xml:space="preserve"> + 5,-</t>
  </si>
  <si>
    <t xml:space="preserve"> + 1,-</t>
  </si>
  <si>
    <t>SP - garančné poistenie</t>
  </si>
  <si>
    <t xml:space="preserve"> + 24,- </t>
  </si>
  <si>
    <t>6.1  ZŠ        KZ 111</t>
  </si>
  <si>
    <t xml:space="preserve"> + 266,-</t>
  </si>
  <si>
    <t>637036</t>
  </si>
  <si>
    <t xml:space="preserve"> - 183,30</t>
  </si>
  <si>
    <t xml:space="preserve"> + 100,-</t>
  </si>
  <si>
    <t>Poštovné a telekom. služby</t>
  </si>
  <si>
    <t xml:space="preserve"> + 650,-</t>
  </si>
  <si>
    <t xml:space="preserve"> - 780,-</t>
  </si>
  <si>
    <t>Učeb. pomôcky SZP</t>
  </si>
  <si>
    <t xml:space="preserve"> + 720,-</t>
  </si>
  <si>
    <t>Učeb. pomôcky SZP rozpis KŠÚ</t>
  </si>
  <si>
    <t xml:space="preserve"> - 18,-</t>
  </si>
  <si>
    <t>Učeb. pomôcky VP rozpis KŠÚ</t>
  </si>
  <si>
    <t xml:space="preserve"> + 300,- €</t>
  </si>
  <si>
    <t xml:space="preserve"> + 769,25</t>
  </si>
  <si>
    <t>Údržba budov a objektov</t>
  </si>
  <si>
    <t xml:space="preserve"> + 324,75</t>
  </si>
  <si>
    <t>Reklama a propagácia</t>
  </si>
  <si>
    <t xml:space="preserve"> + 215,-</t>
  </si>
  <si>
    <t>Dohody - mimopracovného pomeru</t>
  </si>
  <si>
    <t xml:space="preserve"> + 1514,-</t>
  </si>
  <si>
    <t xml:space="preserve"> - 1514,-</t>
  </si>
  <si>
    <t xml:space="preserve"> + 150,-</t>
  </si>
  <si>
    <t>Odchodné - rozpis nenorm. fin. prostr. z KŠÚ</t>
  </si>
  <si>
    <t>6.2  MŠ  KZ 111</t>
  </si>
  <si>
    <t xml:space="preserve"> + 458,-</t>
  </si>
  <si>
    <t>Učebné pomôcky - rozpis z KŠÚ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</si>
</sst>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33" borderId="22" xfId="0" applyNumberFormat="1" applyFont="1" applyFill="1" applyBorder="1" applyAlignment="1">
      <alignment/>
    </xf>
    <xf numFmtId="1" fontId="1" fillId="33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1" fontId="2" fillId="33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33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33" borderId="24" xfId="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1" fontId="2" fillId="33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2" fillId="33" borderId="32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40" xfId="0" applyFont="1" applyFill="1" applyBorder="1" applyAlignment="1">
      <alignment wrapText="1"/>
    </xf>
    <xf numFmtId="0" fontId="1" fillId="0" borderId="41" xfId="0" applyFont="1" applyBorder="1" applyAlignment="1">
      <alignment wrapText="1"/>
    </xf>
    <xf numFmtId="0" fontId="0" fillId="0" borderId="42" xfId="0" applyBorder="1" applyAlignment="1">
      <alignment/>
    </xf>
    <xf numFmtId="0" fontId="1" fillId="0" borderId="21" xfId="0" applyFont="1" applyFill="1" applyBorder="1" applyAlignment="1">
      <alignment wrapText="1"/>
    </xf>
    <xf numFmtId="0" fontId="0" fillId="0" borderId="43" xfId="0" applyFill="1" applyBorder="1" applyAlignment="1">
      <alignment horizontal="center"/>
    </xf>
    <xf numFmtId="0" fontId="6" fillId="33" borderId="0" xfId="0" applyFont="1" applyFill="1" applyAlignment="1">
      <alignment/>
    </xf>
    <xf numFmtId="9" fontId="0" fillId="0" borderId="43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34" borderId="22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10" xfId="0" applyNumberFormat="1" applyFill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" fontId="7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50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0" fontId="1" fillId="34" borderId="10" xfId="0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9" fontId="2" fillId="34" borderId="22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23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1" fillId="0" borderId="10" xfId="0" applyNumberFormat="1" applyFont="1" applyBorder="1" applyAlignment="1">
      <alignment horizontal="left" vertical="top" wrapText="1" shrinkToFit="1"/>
    </xf>
    <xf numFmtId="49" fontId="1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49" fontId="11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33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52" xfId="0" applyNumberFormat="1" applyFont="1" applyBorder="1" applyAlignment="1">
      <alignment horizontal="right" wrapText="1"/>
    </xf>
    <xf numFmtId="49" fontId="1" fillId="0" borderId="36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49" fontId="0" fillId="0" borderId="54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left" wrapText="1"/>
    </xf>
    <xf numFmtId="49" fontId="0" fillId="0" borderId="50" xfId="0" applyNumberFormat="1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1" fontId="3" fillId="33" borderId="23" xfId="0" applyNumberFormat="1" applyFont="1" applyFill="1" applyBorder="1" applyAlignment="1">
      <alignment/>
    </xf>
    <xf numFmtId="0" fontId="0" fillId="0" borderId="43" xfId="0" applyNumberFormat="1" applyBorder="1" applyAlignment="1">
      <alignment horizontal="right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2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2" fontId="1" fillId="33" borderId="23" xfId="0" applyNumberFormat="1" applyFont="1" applyFill="1" applyBorder="1" applyAlignment="1">
      <alignment/>
    </xf>
    <xf numFmtId="49" fontId="0" fillId="0" borderId="36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2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" fontId="7" fillId="33" borderId="23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1" fontId="7" fillId="33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3" fillId="0" borderId="22" xfId="0" applyNumberFormat="1" applyFont="1" applyFill="1" applyBorder="1" applyAlignment="1">
      <alignment/>
    </xf>
    <xf numFmtId="1" fontId="1" fillId="33" borderId="23" xfId="0" applyNumberFormat="1" applyFont="1" applyFill="1" applyBorder="1" applyAlignment="1">
      <alignment horizontal="right"/>
    </xf>
    <xf numFmtId="1" fontId="0" fillId="33" borderId="23" xfId="0" applyNumberFormat="1" applyFont="1" applyFill="1" applyBorder="1" applyAlignment="1">
      <alignment horizontal="right"/>
    </xf>
    <xf numFmtId="0" fontId="0" fillId="33" borderId="23" xfId="0" applyNumberFormat="1" applyFill="1" applyBorder="1" applyAlignment="1">
      <alignment horizontal="right"/>
    </xf>
    <xf numFmtId="1" fontId="1" fillId="33" borderId="23" xfId="0" applyNumberFormat="1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right" wrapText="1"/>
    </xf>
    <xf numFmtId="0" fontId="0" fillId="33" borderId="23" xfId="0" applyNumberFormat="1" applyFont="1" applyFill="1" applyBorder="1" applyAlignment="1">
      <alignment horizontal="right"/>
    </xf>
    <xf numFmtId="2" fontId="1" fillId="33" borderId="23" xfId="0" applyNumberFormat="1" applyFont="1" applyFill="1" applyBorder="1" applyAlignment="1">
      <alignment horizontal="right"/>
    </xf>
    <xf numFmtId="2" fontId="0" fillId="33" borderId="23" xfId="0" applyNumberFormat="1" applyFont="1" applyFill="1" applyBorder="1" applyAlignment="1">
      <alignment horizontal="right"/>
    </xf>
    <xf numFmtId="2" fontId="0" fillId="33" borderId="31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33" borderId="23" xfId="0" applyFill="1" applyBorder="1" applyAlignment="1">
      <alignment/>
    </xf>
    <xf numFmtId="2" fontId="0" fillId="33" borderId="23" xfId="0" applyNumberFormat="1" applyFill="1" applyBorder="1" applyAlignment="1">
      <alignment horizontal="right"/>
    </xf>
    <xf numFmtId="1" fontId="0" fillId="33" borderId="31" xfId="0" applyNumberFormat="1" applyFont="1" applyFill="1" applyBorder="1" applyAlignment="1">
      <alignment horizontal="right"/>
    </xf>
    <xf numFmtId="2" fontId="1" fillId="33" borderId="23" xfId="0" applyNumberFormat="1" applyFont="1" applyFill="1" applyBorder="1" applyAlignment="1">
      <alignment horizontal="right"/>
    </xf>
    <xf numFmtId="2" fontId="0" fillId="33" borderId="32" xfId="0" applyNumberFormat="1" applyFont="1" applyFill="1" applyBorder="1" applyAlignment="1">
      <alignment horizontal="right"/>
    </xf>
    <xf numFmtId="1" fontId="1" fillId="33" borderId="23" xfId="0" applyNumberFormat="1" applyFont="1" applyFill="1" applyBorder="1" applyAlignment="1">
      <alignment horizontal="right" wrapText="1"/>
    </xf>
    <xf numFmtId="1" fontId="0" fillId="33" borderId="3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33" borderId="53" xfId="0" applyNumberFormat="1" applyFill="1" applyBorder="1" applyAlignment="1">
      <alignment horizontal="right"/>
    </xf>
    <xf numFmtId="49" fontId="0" fillId="0" borderId="20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0" fontId="1" fillId="0" borderId="37" xfId="0" applyFont="1" applyBorder="1" applyAlignment="1">
      <alignment horizontal="right" wrapText="1"/>
    </xf>
    <xf numFmtId="0" fontId="0" fillId="0" borderId="37" xfId="0" applyFont="1" applyBorder="1" applyAlignment="1">
      <alignment horizontal="right" wrapText="1"/>
    </xf>
    <xf numFmtId="0" fontId="0" fillId="0" borderId="51" xfId="0" applyFont="1" applyFill="1" applyBorder="1" applyAlignment="1">
      <alignment horizontal="right"/>
    </xf>
    <xf numFmtId="49" fontId="0" fillId="0" borderId="51" xfId="0" applyNumberFormat="1" applyFont="1" applyBorder="1" applyAlignment="1">
      <alignment horizontal="right"/>
    </xf>
    <xf numFmtId="49" fontId="0" fillId="0" borderId="51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" fillId="0" borderId="51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49" fontId="4" fillId="0" borderId="50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34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177" fontId="0" fillId="0" borderId="2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6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left" wrapText="1"/>
    </xf>
    <xf numFmtId="49" fontId="0" fillId="0" borderId="50" xfId="0" applyNumberFormat="1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wrapText="1"/>
    </xf>
    <xf numFmtId="49" fontId="0" fillId="0" borderId="50" xfId="0" applyNumberFormat="1" applyFont="1" applyBorder="1" applyAlignment="1">
      <alignment wrapText="1"/>
    </xf>
    <xf numFmtId="49" fontId="0" fillId="0" borderId="35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0" fontId="1" fillId="0" borderId="50" xfId="0" applyFon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51" xfId="0" applyNumberFormat="1" applyFont="1" applyBorder="1" applyAlignment="1">
      <alignment horizontal="right"/>
    </xf>
    <xf numFmtId="49" fontId="1" fillId="0" borderId="51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5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395" t="s">
        <v>618</v>
      </c>
      <c r="B1" s="395"/>
      <c r="C1" s="395"/>
      <c r="D1" s="395"/>
      <c r="E1" s="395"/>
      <c r="F1" s="395"/>
      <c r="G1" s="395"/>
      <c r="H1" s="395"/>
    </row>
    <row r="2" ht="5.25" customHeight="1" thickBot="1"/>
    <row r="3" spans="1:8" s="1" customFormat="1" ht="38.25">
      <c r="A3" s="396"/>
      <c r="B3" s="397"/>
      <c r="C3" s="398"/>
      <c r="D3" s="28" t="s">
        <v>521</v>
      </c>
      <c r="E3" s="259" t="s">
        <v>400</v>
      </c>
      <c r="F3" s="259" t="s">
        <v>522</v>
      </c>
      <c r="G3" s="28" t="s">
        <v>523</v>
      </c>
      <c r="H3" s="29" t="s">
        <v>138</v>
      </c>
    </row>
    <row r="4" ht="5.25" customHeight="1" thickBot="1"/>
    <row r="5" spans="1:8" s="1" customFormat="1" ht="12.75">
      <c r="A5" s="114" t="s">
        <v>283</v>
      </c>
      <c r="B5" s="399"/>
      <c r="C5" s="400"/>
      <c r="D5" s="115">
        <f>SUM(D6:D14)</f>
        <v>418680</v>
      </c>
      <c r="E5" s="115">
        <f>SUM(E6:E14)</f>
        <v>418680</v>
      </c>
      <c r="F5" s="115">
        <f>SUM(F6:F14)</f>
        <v>426656</v>
      </c>
      <c r="G5" s="272">
        <f>SUM(G6:G14)</f>
        <v>121415.60000000003</v>
      </c>
      <c r="H5" s="188">
        <f aca="true" t="shared" si="0" ref="H5:H16">G5/F5*100</f>
        <v>28.457492687317192</v>
      </c>
    </row>
    <row r="6" spans="1:8" s="19" customFormat="1" ht="12.75">
      <c r="A6" s="59"/>
      <c r="B6" s="60" t="s">
        <v>265</v>
      </c>
      <c r="C6" s="60" t="s">
        <v>266</v>
      </c>
      <c r="D6" s="116">
        <f>Príjmy!F5</f>
        <v>190000</v>
      </c>
      <c r="E6" s="116">
        <f>Príjmy!G5</f>
        <v>190000</v>
      </c>
      <c r="F6" s="116">
        <f>Príjmy!H5</f>
        <v>190000</v>
      </c>
      <c r="G6" s="269">
        <f>Príjmy!I5</f>
        <v>66076.1</v>
      </c>
      <c r="H6" s="117">
        <f t="shared" si="0"/>
        <v>34.77689473684211</v>
      </c>
    </row>
    <row r="7" spans="1:8" s="19" customFormat="1" ht="12.75">
      <c r="A7" s="59"/>
      <c r="B7" s="60" t="s">
        <v>267</v>
      </c>
      <c r="C7" s="60" t="s">
        <v>268</v>
      </c>
      <c r="D7" s="113">
        <f>Príjmy!F7</f>
        <v>17650</v>
      </c>
      <c r="E7" s="113">
        <f>Príjmy!G7</f>
        <v>17650</v>
      </c>
      <c r="F7" s="113">
        <f>Príjmy!H7</f>
        <v>17650</v>
      </c>
      <c r="G7" s="270">
        <f>Príjmy!I7</f>
        <v>1233.44</v>
      </c>
      <c r="H7" s="117">
        <f t="shared" si="0"/>
        <v>6.988328611898018</v>
      </c>
    </row>
    <row r="8" spans="1:8" s="19" customFormat="1" ht="12.75">
      <c r="A8" s="59"/>
      <c r="B8" s="60" t="s">
        <v>269</v>
      </c>
      <c r="C8" s="60" t="s">
        <v>270</v>
      </c>
      <c r="D8" s="113">
        <f>Príjmy!F13</f>
        <v>17810</v>
      </c>
      <c r="E8" s="113">
        <f>Príjmy!G13</f>
        <v>17810</v>
      </c>
      <c r="F8" s="113">
        <f>Príjmy!H13</f>
        <v>17810</v>
      </c>
      <c r="G8" s="270">
        <f>Príjmy!I13</f>
        <v>7296.17</v>
      </c>
      <c r="H8" s="117">
        <f t="shared" si="0"/>
        <v>40.96670409882089</v>
      </c>
    </row>
    <row r="9" spans="1:8" s="19" customFormat="1" ht="12.75">
      <c r="A9" s="59"/>
      <c r="B9" s="60" t="s">
        <v>271</v>
      </c>
      <c r="C9" s="60" t="s">
        <v>272</v>
      </c>
      <c r="D9" s="113">
        <f>Príjmy!F19</f>
        <v>4950</v>
      </c>
      <c r="E9" s="113">
        <f>Príjmy!G19</f>
        <v>4950</v>
      </c>
      <c r="F9" s="113">
        <f>Príjmy!H19</f>
        <v>4950</v>
      </c>
      <c r="G9" s="270">
        <f>Príjmy!I19</f>
        <v>2482.99</v>
      </c>
      <c r="H9" s="117">
        <f t="shared" si="0"/>
        <v>50.16141414141414</v>
      </c>
    </row>
    <row r="10" spans="1:8" s="19" customFormat="1" ht="12.75">
      <c r="A10" s="59"/>
      <c r="B10" s="60" t="s">
        <v>273</v>
      </c>
      <c r="C10" s="60" t="s">
        <v>274</v>
      </c>
      <c r="D10" s="113">
        <f>Príjmy!F26</f>
        <v>3900</v>
      </c>
      <c r="E10" s="113">
        <f>Príjmy!G26</f>
        <v>3900</v>
      </c>
      <c r="F10" s="113">
        <f>Príjmy!H26</f>
        <v>3900</v>
      </c>
      <c r="G10" s="270">
        <f>Príjmy!I26</f>
        <v>1017.63</v>
      </c>
      <c r="H10" s="117">
        <f t="shared" si="0"/>
        <v>26.093076923076925</v>
      </c>
    </row>
    <row r="11" spans="1:8" s="19" customFormat="1" ht="12.75">
      <c r="A11" s="59"/>
      <c r="B11" s="60" t="s">
        <v>275</v>
      </c>
      <c r="C11" s="60" t="s">
        <v>276</v>
      </c>
      <c r="D11" s="113">
        <f>Príjmy!F51</f>
        <v>150</v>
      </c>
      <c r="E11" s="113">
        <f>Príjmy!G51</f>
        <v>150</v>
      </c>
      <c r="F11" s="113">
        <f>Príjmy!H51</f>
        <v>150</v>
      </c>
      <c r="G11" s="270">
        <f>Príjmy!I51</f>
        <v>35.44</v>
      </c>
      <c r="H11" s="117">
        <f t="shared" si="0"/>
        <v>23.626666666666665</v>
      </c>
    </row>
    <row r="12" spans="1:8" s="19" customFormat="1" ht="12.75">
      <c r="A12" s="59"/>
      <c r="B12" s="60" t="s">
        <v>277</v>
      </c>
      <c r="C12" s="60" t="s">
        <v>278</v>
      </c>
      <c r="D12" s="113">
        <f>Príjmy!F55</f>
        <v>150</v>
      </c>
      <c r="E12" s="113">
        <f>Príjmy!G55</f>
        <v>150</v>
      </c>
      <c r="F12" s="113">
        <f>Príjmy!H55</f>
        <v>150</v>
      </c>
      <c r="G12" s="270">
        <f>Príjmy!I55</f>
        <v>410.27</v>
      </c>
      <c r="H12" s="117">
        <f t="shared" si="0"/>
        <v>273.5133333333333</v>
      </c>
    </row>
    <row r="13" spans="1:8" s="19" customFormat="1" ht="12.75">
      <c r="A13" s="59"/>
      <c r="B13" s="60" t="s">
        <v>279</v>
      </c>
      <c r="C13" s="60" t="s">
        <v>280</v>
      </c>
      <c r="D13" s="113">
        <f>Príjmy!F57</f>
        <v>183000</v>
      </c>
      <c r="E13" s="113">
        <f>Príjmy!G57</f>
        <v>183000</v>
      </c>
      <c r="F13" s="113">
        <f>Príjmy!H57</f>
        <v>190976</v>
      </c>
      <c r="G13" s="270">
        <f>Príjmy!I57</f>
        <v>42572.21000000001</v>
      </c>
      <c r="H13" s="117">
        <f t="shared" si="0"/>
        <v>22.291916261729224</v>
      </c>
    </row>
    <row r="14" spans="1:8" s="19" customFormat="1" ht="12.75">
      <c r="A14" s="59"/>
      <c r="B14" s="177" t="s">
        <v>399</v>
      </c>
      <c r="C14" s="178"/>
      <c r="D14" s="113">
        <f>Príjmy!F75</f>
        <v>1070</v>
      </c>
      <c r="E14" s="113">
        <f>Príjmy!G75</f>
        <v>1070</v>
      </c>
      <c r="F14" s="113">
        <f>Príjmy!H75</f>
        <v>1070</v>
      </c>
      <c r="G14" s="270">
        <f>Príjmy!I75</f>
        <v>291.35</v>
      </c>
      <c r="H14" s="117">
        <f t="shared" si="0"/>
        <v>27.22897196261683</v>
      </c>
    </row>
    <row r="15" spans="1:8" s="1" customFormat="1" ht="12.75">
      <c r="A15" s="89" t="s">
        <v>284</v>
      </c>
      <c r="B15" s="401"/>
      <c r="C15" s="402"/>
      <c r="D15" s="93">
        <f>SUM(D16:D23)</f>
        <v>374222</v>
      </c>
      <c r="E15" s="93">
        <f>SUM(E16:E23)</f>
        <v>374222</v>
      </c>
      <c r="F15" s="93">
        <f>SUM(F16:F23)</f>
        <v>386493</v>
      </c>
      <c r="G15" s="271">
        <f>SUM(G16:G23)</f>
        <v>71186.23</v>
      </c>
      <c r="H15" s="117">
        <f t="shared" si="0"/>
        <v>18.418504345486205</v>
      </c>
    </row>
    <row r="16" spans="1:8" s="19" customFormat="1" ht="12.75">
      <c r="A16" s="119"/>
      <c r="B16" s="120" t="s">
        <v>319</v>
      </c>
      <c r="C16" s="118" t="s">
        <v>527</v>
      </c>
      <c r="D16" s="116">
        <f>'P1-Riadenie, organ.-správa obce'!H3</f>
        <v>53431</v>
      </c>
      <c r="E16" s="116">
        <f>'P1-Riadenie, organ.-správa obce'!$I$3</f>
        <v>53431</v>
      </c>
      <c r="F16" s="116">
        <f>'P1-Riadenie, organ.-správa obce'!$J$3</f>
        <v>53431</v>
      </c>
      <c r="G16" s="269">
        <f>'P1-Riadenie, organ.-správa obce'!K3</f>
        <v>12258.509999999998</v>
      </c>
      <c r="H16" s="117">
        <f t="shared" si="0"/>
        <v>22.942692444461077</v>
      </c>
    </row>
    <row r="17" spans="1:9" s="19" customFormat="1" ht="12.75">
      <c r="A17" s="119"/>
      <c r="B17" s="120" t="s">
        <v>320</v>
      </c>
      <c r="C17" s="118" t="s">
        <v>67</v>
      </c>
      <c r="D17" s="116">
        <f>'P2-Kontrola, interné služby'!H3</f>
        <v>13576</v>
      </c>
      <c r="E17" s="116">
        <f>'P2-Kontrola, interné služby'!$I$3</f>
        <v>13576</v>
      </c>
      <c r="F17" s="116">
        <f>'P2-Kontrola, interné služby'!$J$3</f>
        <v>13576</v>
      </c>
      <c r="G17" s="269">
        <f>'P2-Kontrola, interné služby'!K3</f>
        <v>2849.3399999999997</v>
      </c>
      <c r="H17" s="129">
        <f>'P2-Kontrola, interné služby'!L3</f>
        <v>20.988067177371832</v>
      </c>
      <c r="I17" s="274"/>
    </row>
    <row r="18" spans="1:8" s="19" customFormat="1" ht="12.75">
      <c r="A18" s="119"/>
      <c r="B18" s="120" t="s">
        <v>321</v>
      </c>
      <c r="C18" s="118" t="s">
        <v>77</v>
      </c>
      <c r="D18" s="116">
        <f>'P3-Propagácia, služby občanom'!H3</f>
        <v>10928</v>
      </c>
      <c r="E18" s="116">
        <f>'P3-Propagácia, služby občanom'!$I$3</f>
        <v>10928</v>
      </c>
      <c r="F18" s="116">
        <f>'P3-Propagácia, služby občanom'!$J$3</f>
        <v>10928</v>
      </c>
      <c r="G18" s="269">
        <f>'P3-Propagácia, služby občanom'!K3</f>
        <v>601.94</v>
      </c>
      <c r="H18" s="129">
        <f>'P3-Propagácia, služby občanom'!L3</f>
        <v>5.508235724743778</v>
      </c>
    </row>
    <row r="19" spans="1:8" s="19" customFormat="1" ht="12.75">
      <c r="A19" s="119"/>
      <c r="B19" s="120" t="s">
        <v>322</v>
      </c>
      <c r="C19" s="118" t="s">
        <v>88</v>
      </c>
      <c r="D19" s="116">
        <f>'P4-Bezpečnosť,právo, poriadok'!H3</f>
        <v>30033</v>
      </c>
      <c r="E19" s="116">
        <f>'P4-Bezpečnosť,právo, poriadok'!$I$3</f>
        <v>30033</v>
      </c>
      <c r="F19" s="116">
        <f>'P4-Bezpečnosť,právo, poriadok'!$J$3</f>
        <v>30033</v>
      </c>
      <c r="G19" s="269">
        <f>'P4-Bezpečnosť,právo, poriadok'!K3</f>
        <v>5527.3099999999995</v>
      </c>
      <c r="H19" s="129">
        <f>'P4-Bezpečnosť,právo, poriadok'!L3</f>
        <v>18.404122132321113</v>
      </c>
    </row>
    <row r="20" spans="1:8" s="19" customFormat="1" ht="12.75">
      <c r="A20" s="119"/>
      <c r="B20" s="120" t="s">
        <v>323</v>
      </c>
      <c r="C20" s="118" t="s">
        <v>98</v>
      </c>
      <c r="D20" s="116">
        <f>'P5-Komunikácie, rozvoj obce'!H3-81958</f>
        <v>51165</v>
      </c>
      <c r="E20" s="116">
        <f>'P5-Komunikácie, rozvoj obce'!$I$3-81958</f>
        <v>51165</v>
      </c>
      <c r="F20" s="116">
        <f>'P5-Komunikácie, rozvoj obce'!$J$3-77663</f>
        <v>52160</v>
      </c>
      <c r="G20" s="269">
        <f>'P5-Komunikácie, rozvoj obce'!K3</f>
        <v>8189.82</v>
      </c>
      <c r="H20" s="129">
        <f>'P5-Komunikácie, rozvoj obce'!L3</f>
        <v>6.3084507367723734</v>
      </c>
    </row>
    <row r="21" spans="1:8" s="19" customFormat="1" ht="12.75">
      <c r="A21" s="119"/>
      <c r="B21" s="120" t="s">
        <v>324</v>
      </c>
      <c r="C21" s="118" t="s">
        <v>108</v>
      </c>
      <c r="D21" s="116">
        <f>'P6-školstvo'!H5</f>
        <v>188995</v>
      </c>
      <c r="E21" s="116">
        <f>'P6-školstvo'!$I$5</f>
        <v>188995</v>
      </c>
      <c r="F21" s="116">
        <f>'P6-školstvo'!$J$5</f>
        <v>198971</v>
      </c>
      <c r="G21" s="269">
        <f>'P6-školstvo'!K5</f>
        <v>36523.329999999994</v>
      </c>
      <c r="H21" s="117">
        <f>G21/F21*100</f>
        <v>18.356107171396836</v>
      </c>
    </row>
    <row r="22" spans="1:8" s="19" customFormat="1" ht="12.75">
      <c r="A22" s="119"/>
      <c r="B22" s="120" t="s">
        <v>325</v>
      </c>
      <c r="C22" s="118" t="s">
        <v>111</v>
      </c>
      <c r="D22" s="116">
        <f>'P7-Kultúra a šport'!H3-31000</f>
        <v>14143</v>
      </c>
      <c r="E22" s="116">
        <f>'P7-Kultúra a šport'!$I$3-31000</f>
        <v>14143</v>
      </c>
      <c r="F22" s="116">
        <f>'P7-Kultúra a šport'!$J$3-31000</f>
        <v>15143</v>
      </c>
      <c r="G22" s="269">
        <f>'P7-Kultúra a šport'!K3</f>
        <v>4086.3599999999997</v>
      </c>
      <c r="H22" s="129">
        <f>G22/F22*100</f>
        <v>26.985141649607076</v>
      </c>
    </row>
    <row r="23" spans="1:8" s="19" customFormat="1" ht="12.75">
      <c r="A23" s="119"/>
      <c r="B23" s="120" t="s">
        <v>326</v>
      </c>
      <c r="C23" s="118" t="s">
        <v>122</v>
      </c>
      <c r="D23" s="116">
        <f>'P8-nábož.,zdravot., soc.služby'!H3</f>
        <v>11951</v>
      </c>
      <c r="E23" s="116">
        <f>'P8-nábož.,zdravot., soc.služby'!$I$3</f>
        <v>11951</v>
      </c>
      <c r="F23" s="116">
        <f>'P8-nábož.,zdravot., soc.služby'!$J$3</f>
        <v>12251</v>
      </c>
      <c r="G23" s="269">
        <f>'P8-nábož.,zdravot., soc.služby'!K3</f>
        <v>1149.62</v>
      </c>
      <c r="H23" s="129">
        <f>G23/F23*100</f>
        <v>9.383887029630234</v>
      </c>
    </row>
    <row r="24" spans="1:8" ht="6.75" customHeight="1">
      <c r="A24" s="385"/>
      <c r="B24" s="386"/>
      <c r="C24" s="386"/>
      <c r="D24" s="386"/>
      <c r="E24" s="386"/>
      <c r="F24" s="386"/>
      <c r="G24" s="386"/>
      <c r="H24" s="387"/>
    </row>
    <row r="25" spans="1:8" s="1" customFormat="1" ht="12.75">
      <c r="A25" s="89" t="s">
        <v>281</v>
      </c>
      <c r="B25" s="386"/>
      <c r="C25" s="392"/>
      <c r="D25" s="93">
        <f>D5-D15</f>
        <v>44458</v>
      </c>
      <c r="E25" s="93">
        <f>E5-E15</f>
        <v>44458</v>
      </c>
      <c r="F25" s="93">
        <f>F5-F15</f>
        <v>40163</v>
      </c>
      <c r="G25" s="271">
        <f>G5-G15</f>
        <v>50229.37000000004</v>
      </c>
      <c r="H25" s="38">
        <f>G25/F25*100</f>
        <v>125.06379005552384</v>
      </c>
    </row>
    <row r="26" spans="1:8" ht="12.75">
      <c r="A26" s="385"/>
      <c r="B26" s="386"/>
      <c r="C26" s="386"/>
      <c r="D26" s="386"/>
      <c r="E26" s="386"/>
      <c r="F26" s="386"/>
      <c r="G26" s="386"/>
      <c r="H26" s="387"/>
    </row>
    <row r="27" spans="1:8" s="1" customFormat="1" ht="12.75">
      <c r="A27" s="89" t="s">
        <v>285</v>
      </c>
      <c r="B27" s="390" t="s">
        <v>327</v>
      </c>
      <c r="C27" s="391"/>
      <c r="D27" s="93">
        <f>Príjmy!F77</f>
        <v>1000</v>
      </c>
      <c r="E27" s="93">
        <f>Príjmy!G77</f>
        <v>1000</v>
      </c>
      <c r="F27" s="93">
        <f>Príjmy!H77</f>
        <v>1000</v>
      </c>
      <c r="G27" s="271">
        <f>Príjmy!I77</f>
        <v>0</v>
      </c>
      <c r="H27" s="38">
        <f>Príjmy!J77</f>
        <v>0</v>
      </c>
    </row>
    <row r="28" spans="1:8" s="1" customFormat="1" ht="12.75">
      <c r="A28" s="89" t="s">
        <v>286</v>
      </c>
      <c r="B28" s="390"/>
      <c r="C28" s="391"/>
      <c r="D28" s="93">
        <f>SUM(D29:D30)</f>
        <v>112958</v>
      </c>
      <c r="E28" s="93">
        <f>SUM(E29:E30)</f>
        <v>112958</v>
      </c>
      <c r="F28" s="93">
        <f>SUM(F29:F30)</f>
        <v>108663</v>
      </c>
      <c r="G28" s="271">
        <f>SUM(G29:G30)</f>
        <v>0</v>
      </c>
      <c r="H28" s="38">
        <f>G28/F28*100</f>
        <v>0</v>
      </c>
    </row>
    <row r="29" spans="1:8" s="1" customFormat="1" ht="12.75">
      <c r="A29" s="89"/>
      <c r="B29" s="355" t="s">
        <v>323</v>
      </c>
      <c r="C29" s="356" t="s">
        <v>98</v>
      </c>
      <c r="D29" s="255">
        <v>81958</v>
      </c>
      <c r="E29" s="255">
        <v>81958</v>
      </c>
      <c r="F29" s="255">
        <v>77663</v>
      </c>
      <c r="G29" s="273">
        <v>0</v>
      </c>
      <c r="H29" s="357">
        <f>G29/F29*100</f>
        <v>0</v>
      </c>
    </row>
    <row r="30" spans="1:8" s="19" customFormat="1" ht="12.75">
      <c r="A30" s="119"/>
      <c r="B30" s="120" t="s">
        <v>325</v>
      </c>
      <c r="C30" s="118" t="s">
        <v>495</v>
      </c>
      <c r="D30" s="116">
        <v>31000</v>
      </c>
      <c r="E30" s="116">
        <v>31000</v>
      </c>
      <c r="F30" s="116">
        <v>31000</v>
      </c>
      <c r="G30" s="269">
        <v>0</v>
      </c>
      <c r="H30" s="129">
        <f>G30/F30*100</f>
        <v>0</v>
      </c>
    </row>
    <row r="31" spans="1:8" ht="6.75" customHeight="1">
      <c r="A31" s="385"/>
      <c r="B31" s="386"/>
      <c r="C31" s="386"/>
      <c r="D31" s="386"/>
      <c r="E31" s="386"/>
      <c r="F31" s="386"/>
      <c r="G31" s="386"/>
      <c r="H31" s="387"/>
    </row>
    <row r="32" spans="1:8" s="1" customFormat="1" ht="12.75">
      <c r="A32" s="89" t="s">
        <v>287</v>
      </c>
      <c r="B32" s="386"/>
      <c r="C32" s="392"/>
      <c r="D32" s="93">
        <f>D27-D28</f>
        <v>-111958</v>
      </c>
      <c r="E32" s="93">
        <f>E27-E28</f>
        <v>-111958</v>
      </c>
      <c r="F32" s="93">
        <f>F27-F28</f>
        <v>-107663</v>
      </c>
      <c r="G32" s="271">
        <f>G27-G28</f>
        <v>0</v>
      </c>
      <c r="H32" s="38"/>
    </row>
    <row r="33" spans="1:8" ht="7.5" customHeight="1">
      <c r="A33" s="147"/>
      <c r="B33" s="148"/>
      <c r="C33" s="148"/>
      <c r="D33" s="148"/>
      <c r="E33" s="148"/>
      <c r="F33" s="148"/>
      <c r="G33" s="148"/>
      <c r="H33" s="149"/>
    </row>
    <row r="34" spans="1:8" ht="25.5">
      <c r="A34" s="176" t="s">
        <v>383</v>
      </c>
      <c r="B34" s="393" t="s">
        <v>398</v>
      </c>
      <c r="C34" s="394"/>
      <c r="D34" s="267">
        <f>Príjmy!F80</f>
        <v>67500</v>
      </c>
      <c r="E34" s="267">
        <f>Príjmy!G80</f>
        <v>67500</v>
      </c>
      <c r="F34" s="267">
        <f>Príjmy!H80</f>
        <v>67500</v>
      </c>
      <c r="G34" s="230">
        <f>Príjmy!I80</f>
        <v>0</v>
      </c>
      <c r="H34" s="73">
        <f>Príjmy!J80</f>
        <v>0</v>
      </c>
    </row>
    <row r="35" spans="1:8" ht="6" customHeight="1">
      <c r="A35" s="173"/>
      <c r="B35" s="174"/>
      <c r="C35" s="174"/>
      <c r="D35" s="174"/>
      <c r="E35" s="174"/>
      <c r="F35" s="174"/>
      <c r="G35" s="174"/>
      <c r="H35" s="175"/>
    </row>
    <row r="36" spans="1:8" ht="2.25" customHeight="1" hidden="1">
      <c r="A36" s="173"/>
      <c r="B36" s="174"/>
      <c r="C36" s="174"/>
      <c r="D36" s="174"/>
      <c r="E36" s="174"/>
      <c r="F36" s="174"/>
      <c r="G36" s="174"/>
      <c r="H36" s="175"/>
    </row>
    <row r="37" spans="1:8" ht="4.5" customHeight="1">
      <c r="A37" s="150"/>
      <c r="B37" s="151"/>
      <c r="C37" s="151"/>
      <c r="D37" s="151"/>
      <c r="E37" s="151"/>
      <c r="F37" s="151"/>
      <c r="G37" s="151"/>
      <c r="H37" s="152"/>
    </row>
    <row r="38" spans="1:8" ht="12.75">
      <c r="A38" s="88" t="s">
        <v>288</v>
      </c>
      <c r="B38" s="386"/>
      <c r="C38" s="392"/>
      <c r="D38" s="94">
        <f>D5+D27+D34</f>
        <v>487180</v>
      </c>
      <c r="E38" s="94">
        <f>E5+E27+E34</f>
        <v>487180</v>
      </c>
      <c r="F38" s="94">
        <f>F5+F27+F34</f>
        <v>495156</v>
      </c>
      <c r="G38" s="276">
        <f>G5+G27+G34</f>
        <v>121415.60000000003</v>
      </c>
      <c r="H38" s="95">
        <f>G38/F38*100</f>
        <v>24.520676312111746</v>
      </c>
    </row>
    <row r="39" spans="1:8" ht="12.75">
      <c r="A39" s="88" t="s">
        <v>289</v>
      </c>
      <c r="B39" s="386"/>
      <c r="C39" s="392"/>
      <c r="D39" s="94">
        <f>D15+D28</f>
        <v>487180</v>
      </c>
      <c r="E39" s="94">
        <f>E15+E28</f>
        <v>487180</v>
      </c>
      <c r="F39" s="94">
        <f>F15+F28</f>
        <v>495156</v>
      </c>
      <c r="G39" s="276">
        <f>G15+G28</f>
        <v>71186.23</v>
      </c>
      <c r="H39" s="95">
        <f>G39/F39*100</f>
        <v>14.376525781773825</v>
      </c>
    </row>
    <row r="40" spans="1:8" ht="7.5" customHeight="1">
      <c r="A40" s="385"/>
      <c r="B40" s="386"/>
      <c r="C40" s="386"/>
      <c r="D40" s="386"/>
      <c r="E40" s="386"/>
      <c r="F40" s="386"/>
      <c r="G40" s="386"/>
      <c r="H40" s="387"/>
    </row>
    <row r="41" spans="1:8" s="1" customFormat="1" ht="13.5" thickBot="1">
      <c r="A41" s="90" t="s">
        <v>290</v>
      </c>
      <c r="B41" s="388" t="s">
        <v>717</v>
      </c>
      <c r="C41" s="389"/>
      <c r="D41" s="96">
        <f>D38-D39</f>
        <v>0</v>
      </c>
      <c r="E41" s="96">
        <f>E38-E39</f>
        <v>0</v>
      </c>
      <c r="F41" s="96">
        <f>F38-F39</f>
        <v>0</v>
      </c>
      <c r="G41" s="275">
        <f>G38-G39</f>
        <v>50229.37000000004</v>
      </c>
      <c r="H41" s="97"/>
    </row>
  </sheetData>
  <sheetProtection/>
  <mergeCells count="16">
    <mergeCell ref="A26:H26"/>
    <mergeCell ref="B27:C27"/>
    <mergeCell ref="A1:H1"/>
    <mergeCell ref="A3:C3"/>
    <mergeCell ref="B5:C5"/>
    <mergeCell ref="B15:C15"/>
    <mergeCell ref="A24:H24"/>
    <mergeCell ref="B25:C25"/>
    <mergeCell ref="A40:H40"/>
    <mergeCell ref="B41:C41"/>
    <mergeCell ref="B28:C28"/>
    <mergeCell ref="A31:H31"/>
    <mergeCell ref="B38:C38"/>
    <mergeCell ref="B39:C39"/>
    <mergeCell ref="B32:C32"/>
    <mergeCell ref="B34:C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E78" sqref="E78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8.25">
      <c r="A1" s="26" t="s">
        <v>135</v>
      </c>
      <c r="B1" s="27" t="s">
        <v>134</v>
      </c>
      <c r="C1" s="27" t="s">
        <v>136</v>
      </c>
      <c r="D1" s="27" t="s">
        <v>137</v>
      </c>
      <c r="E1" s="27" t="s">
        <v>518</v>
      </c>
      <c r="F1" s="27" t="s">
        <v>519</v>
      </c>
      <c r="G1" s="27" t="s">
        <v>520</v>
      </c>
      <c r="H1" s="28" t="s">
        <v>521</v>
      </c>
      <c r="I1" s="259" t="s">
        <v>400</v>
      </c>
      <c r="J1" s="28" t="s">
        <v>522</v>
      </c>
      <c r="K1" s="28" t="s">
        <v>523</v>
      </c>
      <c r="L1" s="327" t="s">
        <v>138</v>
      </c>
    </row>
    <row r="2" spans="1:12" ht="12.75" customHeight="1">
      <c r="A2" s="30" t="s">
        <v>525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37"/>
    </row>
    <row r="3" spans="1:12" s="52" customFormat="1" ht="22.5" customHeight="1">
      <c r="A3" s="49" t="s">
        <v>110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111</v>
      </c>
      <c r="H3" s="51">
        <f>H4+H16+H43+H42</f>
        <v>45143</v>
      </c>
      <c r="I3" s="51">
        <f>I4+I16+I43+I42</f>
        <v>45143</v>
      </c>
      <c r="J3" s="51">
        <f>J4+J16+J43+J42</f>
        <v>46143</v>
      </c>
      <c r="K3" s="51">
        <f>K4+K16+K43+K42</f>
        <v>4086.3599999999997</v>
      </c>
      <c r="L3" s="33">
        <f>K3/J3*100</f>
        <v>8.85586112736493</v>
      </c>
    </row>
    <row r="4" spans="1:12" s="18" customFormat="1" ht="12.75">
      <c r="A4" s="53"/>
      <c r="B4" s="21" t="s">
        <v>526</v>
      </c>
      <c r="C4" s="21" t="s">
        <v>524</v>
      </c>
      <c r="D4" s="21" t="s">
        <v>524</v>
      </c>
      <c r="E4" s="21"/>
      <c r="F4" s="21" t="s">
        <v>524</v>
      </c>
      <c r="G4" s="21" t="s">
        <v>113</v>
      </c>
      <c r="H4" s="22">
        <f>H5+H6</f>
        <v>4020</v>
      </c>
      <c r="I4" s="22">
        <f>I5+I6</f>
        <v>4020</v>
      </c>
      <c r="J4" s="22">
        <f>J5+J6</f>
        <v>5020</v>
      </c>
      <c r="K4" s="22">
        <f>K5+K6</f>
        <v>2081.43</v>
      </c>
      <c r="L4" s="33">
        <f>K4/J4*100</f>
        <v>41.462749003984065</v>
      </c>
    </row>
    <row r="5" spans="1:12" s="18" customFormat="1" ht="12.75">
      <c r="A5" s="53"/>
      <c r="B5" s="54"/>
      <c r="C5" s="54"/>
      <c r="D5" s="231" t="s">
        <v>114</v>
      </c>
      <c r="E5" s="231" t="s">
        <v>534</v>
      </c>
      <c r="F5" s="231"/>
      <c r="G5" s="231" t="s">
        <v>502</v>
      </c>
      <c r="H5" s="233">
        <v>20</v>
      </c>
      <c r="I5" s="266">
        <v>20</v>
      </c>
      <c r="J5" s="266">
        <v>20</v>
      </c>
      <c r="K5" s="234">
        <v>1.2</v>
      </c>
      <c r="L5" s="220">
        <f aca="true" t="shared" si="0" ref="L5:L15">K5/J5*100</f>
        <v>6</v>
      </c>
    </row>
    <row r="6" spans="1:12" s="18" customFormat="1" ht="12.75">
      <c r="A6" s="53"/>
      <c r="B6" s="54"/>
      <c r="C6" s="54"/>
      <c r="D6" s="223" t="s">
        <v>114</v>
      </c>
      <c r="E6" s="54" t="s">
        <v>151</v>
      </c>
      <c r="F6" s="167"/>
      <c r="G6" s="223" t="s">
        <v>478</v>
      </c>
      <c r="H6" s="55">
        <f>SUM(H7:H15)</f>
        <v>4000</v>
      </c>
      <c r="I6" s="55">
        <f>SUM(I7:I15)</f>
        <v>4000</v>
      </c>
      <c r="J6" s="55">
        <f>SUM(J7:J15)</f>
        <v>5000</v>
      </c>
      <c r="K6" s="55">
        <f>SUM(K7:K15)</f>
        <v>2080.23</v>
      </c>
      <c r="L6" s="33">
        <f t="shared" si="0"/>
        <v>41.604600000000005</v>
      </c>
    </row>
    <row r="7" spans="1:12" s="18" customFormat="1" ht="12.75">
      <c r="A7" s="53"/>
      <c r="B7" s="54"/>
      <c r="C7" s="54"/>
      <c r="D7" s="167"/>
      <c r="E7" s="231" t="s">
        <v>75</v>
      </c>
      <c r="F7" s="231" t="s">
        <v>530</v>
      </c>
      <c r="G7" s="231" t="s">
        <v>503</v>
      </c>
      <c r="H7" s="233">
        <v>550</v>
      </c>
      <c r="I7" s="266">
        <v>550</v>
      </c>
      <c r="J7" s="266">
        <v>550</v>
      </c>
      <c r="K7" s="234">
        <v>109.73</v>
      </c>
      <c r="L7" s="220">
        <f t="shared" si="0"/>
        <v>19.950909090909093</v>
      </c>
    </row>
    <row r="8" spans="1:12" s="18" customFormat="1" ht="12.75">
      <c r="A8" s="53"/>
      <c r="B8" s="54"/>
      <c r="C8" s="54"/>
      <c r="D8" s="167"/>
      <c r="E8" s="231" t="s">
        <v>75</v>
      </c>
      <c r="F8" s="199" t="s">
        <v>530</v>
      </c>
      <c r="G8" s="199" t="s">
        <v>504</v>
      </c>
      <c r="H8" s="233">
        <v>1550</v>
      </c>
      <c r="I8" s="266">
        <v>1550</v>
      </c>
      <c r="J8" s="266">
        <v>1550</v>
      </c>
      <c r="K8" s="234">
        <v>766.8</v>
      </c>
      <c r="L8" s="220">
        <f t="shared" si="0"/>
        <v>49.47096774193548</v>
      </c>
    </row>
    <row r="9" spans="1:12" s="18" customFormat="1" ht="12.75">
      <c r="A9" s="53"/>
      <c r="B9" s="54"/>
      <c r="C9" s="54"/>
      <c r="D9" s="167"/>
      <c r="E9" s="231" t="s">
        <v>76</v>
      </c>
      <c r="F9" s="199" t="s">
        <v>530</v>
      </c>
      <c r="G9" s="199" t="s">
        <v>505</v>
      </c>
      <c r="H9" s="233">
        <v>100</v>
      </c>
      <c r="I9" s="266">
        <v>100</v>
      </c>
      <c r="J9" s="187">
        <v>100</v>
      </c>
      <c r="K9" s="185">
        <v>0</v>
      </c>
      <c r="L9" s="220">
        <f t="shared" si="0"/>
        <v>0</v>
      </c>
    </row>
    <row r="10" spans="1:12" s="18" customFormat="1" ht="25.5">
      <c r="A10" s="53"/>
      <c r="B10" s="54"/>
      <c r="C10" s="54"/>
      <c r="D10" s="167"/>
      <c r="E10" s="231" t="s">
        <v>482</v>
      </c>
      <c r="F10" s="199" t="s">
        <v>530</v>
      </c>
      <c r="G10" s="258" t="s">
        <v>44</v>
      </c>
      <c r="H10" s="233">
        <v>100</v>
      </c>
      <c r="I10" s="266">
        <v>100</v>
      </c>
      <c r="J10" s="187">
        <v>1100</v>
      </c>
      <c r="K10" s="185">
        <v>1024.7</v>
      </c>
      <c r="L10" s="220">
        <f t="shared" si="0"/>
        <v>93.15454545454546</v>
      </c>
    </row>
    <row r="11" spans="1:12" s="18" customFormat="1" ht="25.5">
      <c r="A11" s="53"/>
      <c r="B11" s="54"/>
      <c r="C11" s="54"/>
      <c r="D11" s="167"/>
      <c r="E11" s="231" t="s">
        <v>106</v>
      </c>
      <c r="F11" s="199" t="s">
        <v>530</v>
      </c>
      <c r="G11" s="258" t="s">
        <v>45</v>
      </c>
      <c r="H11" s="233">
        <v>300</v>
      </c>
      <c r="I11" s="266">
        <v>300</v>
      </c>
      <c r="J11" s="187">
        <v>300</v>
      </c>
      <c r="K11" s="185">
        <v>11.5</v>
      </c>
      <c r="L11" s="220">
        <f t="shared" si="0"/>
        <v>3.833333333333333</v>
      </c>
    </row>
    <row r="12" spans="1:12" s="18" customFormat="1" ht="12.75">
      <c r="A12" s="53"/>
      <c r="B12" s="54"/>
      <c r="C12" s="54"/>
      <c r="D12" s="167"/>
      <c r="E12" s="231" t="s">
        <v>538</v>
      </c>
      <c r="F12" s="199" t="s">
        <v>530</v>
      </c>
      <c r="G12" s="199" t="s">
        <v>506</v>
      </c>
      <c r="H12" s="233">
        <v>100</v>
      </c>
      <c r="I12" s="266">
        <v>100</v>
      </c>
      <c r="J12" s="187">
        <v>100</v>
      </c>
      <c r="K12" s="185">
        <v>11.35</v>
      </c>
      <c r="L12" s="220">
        <f t="shared" si="0"/>
        <v>11.35</v>
      </c>
    </row>
    <row r="13" spans="1:12" s="18" customFormat="1" ht="25.5" customHeight="1">
      <c r="A13" s="53"/>
      <c r="B13" s="54"/>
      <c r="C13" s="54"/>
      <c r="D13" s="167"/>
      <c r="E13" s="231" t="s">
        <v>538</v>
      </c>
      <c r="F13" s="199" t="s">
        <v>530</v>
      </c>
      <c r="G13" s="258" t="s">
        <v>17</v>
      </c>
      <c r="H13" s="233">
        <v>100</v>
      </c>
      <c r="I13" s="266">
        <v>100</v>
      </c>
      <c r="J13" s="187">
        <v>100</v>
      </c>
      <c r="K13" s="185">
        <v>6.15</v>
      </c>
      <c r="L13" s="220">
        <f t="shared" si="0"/>
        <v>6.15</v>
      </c>
    </row>
    <row r="14" spans="1:12" s="18" customFormat="1" ht="12.75">
      <c r="A14" s="53"/>
      <c r="B14" s="54"/>
      <c r="C14" s="54"/>
      <c r="D14" s="167"/>
      <c r="E14" s="231" t="s">
        <v>81</v>
      </c>
      <c r="F14" s="199" t="s">
        <v>530</v>
      </c>
      <c r="G14" s="258" t="s">
        <v>18</v>
      </c>
      <c r="H14" s="233">
        <v>500</v>
      </c>
      <c r="I14" s="266">
        <v>500</v>
      </c>
      <c r="J14" s="187">
        <v>500</v>
      </c>
      <c r="K14" s="185">
        <v>0</v>
      </c>
      <c r="L14" s="220">
        <f t="shared" si="0"/>
        <v>0</v>
      </c>
    </row>
    <row r="15" spans="1:12" s="18" customFormat="1" ht="12.75">
      <c r="A15" s="53"/>
      <c r="B15" s="54"/>
      <c r="C15" s="54"/>
      <c r="D15" s="167"/>
      <c r="E15" s="231" t="s">
        <v>552</v>
      </c>
      <c r="F15" s="199" t="s">
        <v>530</v>
      </c>
      <c r="G15" s="199" t="s">
        <v>46</v>
      </c>
      <c r="H15" s="233">
        <v>700</v>
      </c>
      <c r="I15" s="266">
        <v>700</v>
      </c>
      <c r="J15" s="187">
        <v>700</v>
      </c>
      <c r="K15" s="185">
        <v>150</v>
      </c>
      <c r="L15" s="220">
        <f t="shared" si="0"/>
        <v>21.428571428571427</v>
      </c>
    </row>
    <row r="16" spans="1:12" s="18" customFormat="1" ht="17.25" customHeight="1">
      <c r="A16" s="53" t="s">
        <v>524</v>
      </c>
      <c r="B16" s="21" t="s">
        <v>557</v>
      </c>
      <c r="C16" s="21" t="s">
        <v>524</v>
      </c>
      <c r="D16" s="21" t="s">
        <v>524</v>
      </c>
      <c r="E16" s="21" t="s">
        <v>524</v>
      </c>
      <c r="F16" s="21" t="s">
        <v>524</v>
      </c>
      <c r="G16" s="62" t="s">
        <v>483</v>
      </c>
      <c r="H16" s="22">
        <f>H17+H26+H31</f>
        <v>7015</v>
      </c>
      <c r="I16" s="22">
        <f>I17+I26+I31</f>
        <v>7015</v>
      </c>
      <c r="J16" s="22">
        <f>J17+J26+J31</f>
        <v>7015</v>
      </c>
      <c r="K16" s="22">
        <f>K17+K26+K31</f>
        <v>1454.9299999999998</v>
      </c>
      <c r="L16" s="33">
        <f>K16/J16*100</f>
        <v>20.740270848182462</v>
      </c>
    </row>
    <row r="17" spans="1:12" s="18" customFormat="1" ht="12.75">
      <c r="A17" s="53"/>
      <c r="B17" s="54"/>
      <c r="C17" s="21" t="s">
        <v>526</v>
      </c>
      <c r="D17" s="21"/>
      <c r="E17" s="21"/>
      <c r="F17" s="21"/>
      <c r="G17" s="62" t="s">
        <v>493</v>
      </c>
      <c r="H17" s="22">
        <f>H18+H19</f>
        <v>2295</v>
      </c>
      <c r="I17" s="22">
        <f>I18+I19</f>
        <v>2295</v>
      </c>
      <c r="J17" s="22">
        <f>J18+J19</f>
        <v>2295</v>
      </c>
      <c r="K17" s="22">
        <f>K18+K19</f>
        <v>0</v>
      </c>
      <c r="L17" s="33">
        <f>K17/J17*100</f>
        <v>0</v>
      </c>
    </row>
    <row r="18" spans="1:12" s="18" customFormat="1" ht="12.75">
      <c r="A18" s="53"/>
      <c r="B18" s="54"/>
      <c r="C18" s="231" t="s">
        <v>526</v>
      </c>
      <c r="D18" s="231" t="s">
        <v>117</v>
      </c>
      <c r="E18" s="231" t="s">
        <v>534</v>
      </c>
      <c r="F18" s="231"/>
      <c r="G18" s="232" t="s">
        <v>606</v>
      </c>
      <c r="H18" s="233">
        <v>10</v>
      </c>
      <c r="I18" s="233">
        <v>10</v>
      </c>
      <c r="J18" s="233">
        <v>10</v>
      </c>
      <c r="K18" s="233">
        <v>0</v>
      </c>
      <c r="L18" s="33"/>
    </row>
    <row r="19" spans="1:12" s="18" customFormat="1" ht="12.75">
      <c r="A19" s="53"/>
      <c r="B19" s="54"/>
      <c r="C19" s="54"/>
      <c r="D19" s="54"/>
      <c r="E19" s="54" t="s">
        <v>151</v>
      </c>
      <c r="F19" s="54"/>
      <c r="G19" s="54" t="s">
        <v>396</v>
      </c>
      <c r="H19" s="203">
        <f>SUM(H20:H25)</f>
        <v>2285</v>
      </c>
      <c r="I19" s="203">
        <f>SUM(I20:I25)</f>
        <v>2285</v>
      </c>
      <c r="J19" s="203">
        <f>SUM(J20:J25)</f>
        <v>2285</v>
      </c>
      <c r="K19" s="203">
        <f>SUM(K20:K25)</f>
        <v>0</v>
      </c>
      <c r="L19" s="33"/>
    </row>
    <row r="20" spans="1:12" s="2" customFormat="1" ht="12.75">
      <c r="A20" s="30" t="s">
        <v>524</v>
      </c>
      <c r="B20" s="4" t="s">
        <v>524</v>
      </c>
      <c r="C20" s="4" t="s">
        <v>526</v>
      </c>
      <c r="D20" s="4" t="s">
        <v>117</v>
      </c>
      <c r="E20" s="4" t="s">
        <v>538</v>
      </c>
      <c r="F20" s="4" t="s">
        <v>530</v>
      </c>
      <c r="G20" s="43" t="s">
        <v>54</v>
      </c>
      <c r="H20" s="24">
        <v>100</v>
      </c>
      <c r="I20" s="24">
        <v>100</v>
      </c>
      <c r="J20" s="24">
        <v>100</v>
      </c>
      <c r="K20" s="24">
        <v>0</v>
      </c>
      <c r="L20" s="325"/>
    </row>
    <row r="21" spans="1:12" s="2" customFormat="1" ht="12.75">
      <c r="A21" s="30" t="s">
        <v>524</v>
      </c>
      <c r="B21" s="4" t="s">
        <v>524</v>
      </c>
      <c r="C21" s="4" t="s">
        <v>526</v>
      </c>
      <c r="D21" s="4" t="s">
        <v>117</v>
      </c>
      <c r="E21" s="4" t="s">
        <v>541</v>
      </c>
      <c r="F21" s="4" t="s">
        <v>530</v>
      </c>
      <c r="G21" s="4" t="s">
        <v>203</v>
      </c>
      <c r="H21" s="24">
        <v>1000</v>
      </c>
      <c r="I21" s="24">
        <v>1000</v>
      </c>
      <c r="J21" s="24">
        <v>1000</v>
      </c>
      <c r="K21" s="24">
        <v>0</v>
      </c>
      <c r="L21" s="325"/>
    </row>
    <row r="22" spans="1:12" s="2" customFormat="1" ht="12.75">
      <c r="A22" s="30"/>
      <c r="B22" s="4"/>
      <c r="C22" s="4" t="s">
        <v>526</v>
      </c>
      <c r="D22" s="4" t="s">
        <v>117</v>
      </c>
      <c r="E22" s="4" t="s">
        <v>542</v>
      </c>
      <c r="F22" s="4" t="s">
        <v>530</v>
      </c>
      <c r="G22" s="4" t="s">
        <v>607</v>
      </c>
      <c r="H22" s="24">
        <v>20</v>
      </c>
      <c r="I22" s="24">
        <v>20</v>
      </c>
      <c r="J22" s="24">
        <v>20</v>
      </c>
      <c r="K22" s="24">
        <v>0</v>
      </c>
      <c r="L22" s="325"/>
    </row>
    <row r="23" spans="1:12" s="2" customFormat="1" ht="12.75">
      <c r="A23" s="30"/>
      <c r="B23" s="4"/>
      <c r="C23" s="4" t="s">
        <v>526</v>
      </c>
      <c r="D23" s="4" t="s">
        <v>117</v>
      </c>
      <c r="E23" s="4" t="s">
        <v>118</v>
      </c>
      <c r="F23" s="4" t="s">
        <v>530</v>
      </c>
      <c r="G23" s="4" t="s">
        <v>608</v>
      </c>
      <c r="H23" s="24">
        <v>165</v>
      </c>
      <c r="I23" s="24">
        <v>165</v>
      </c>
      <c r="J23" s="24">
        <v>165</v>
      </c>
      <c r="K23" s="24">
        <v>0</v>
      </c>
      <c r="L23" s="325"/>
    </row>
    <row r="24" spans="1:12" s="2" customFormat="1" ht="12.75">
      <c r="A24" s="30"/>
      <c r="B24" s="4"/>
      <c r="C24" s="4" t="s">
        <v>526</v>
      </c>
      <c r="D24" s="4" t="s">
        <v>117</v>
      </c>
      <c r="E24" s="4" t="s">
        <v>514</v>
      </c>
      <c r="F24" s="4" t="s">
        <v>530</v>
      </c>
      <c r="G24" s="4" t="s">
        <v>609</v>
      </c>
      <c r="H24" s="24">
        <v>300</v>
      </c>
      <c r="I24" s="24">
        <v>300</v>
      </c>
      <c r="J24" s="24">
        <v>300</v>
      </c>
      <c r="K24" s="24">
        <v>0</v>
      </c>
      <c r="L24" s="325"/>
    </row>
    <row r="25" spans="1:12" s="2" customFormat="1" ht="12.75">
      <c r="A25" s="30" t="s">
        <v>524</v>
      </c>
      <c r="B25" s="4" t="s">
        <v>524</v>
      </c>
      <c r="C25" s="4" t="s">
        <v>526</v>
      </c>
      <c r="D25" s="4" t="s">
        <v>117</v>
      </c>
      <c r="E25" s="4" t="s">
        <v>552</v>
      </c>
      <c r="F25" s="4" t="s">
        <v>530</v>
      </c>
      <c r="G25" s="4" t="s">
        <v>198</v>
      </c>
      <c r="H25" s="24">
        <v>700</v>
      </c>
      <c r="I25" s="24">
        <v>700</v>
      </c>
      <c r="J25" s="24">
        <v>700</v>
      </c>
      <c r="K25" s="24">
        <v>0</v>
      </c>
      <c r="L25" s="325"/>
    </row>
    <row r="26" spans="1:12" s="18" customFormat="1" ht="13.5" customHeight="1">
      <c r="A26" s="34"/>
      <c r="B26" s="3"/>
      <c r="C26" s="21" t="s">
        <v>557</v>
      </c>
      <c r="D26" s="21" t="s">
        <v>114</v>
      </c>
      <c r="E26" s="21"/>
      <c r="F26" s="21"/>
      <c r="G26" s="21" t="s">
        <v>610</v>
      </c>
      <c r="H26" s="335">
        <f>SUM(H27:H28)</f>
        <v>664</v>
      </c>
      <c r="I26" s="335">
        <f>SUM(I27:I28)</f>
        <v>664</v>
      </c>
      <c r="J26" s="335">
        <f>SUM(J27:J28)</f>
        <v>664</v>
      </c>
      <c r="K26" s="335">
        <f>SUM(K27:K28)</f>
        <v>0</v>
      </c>
      <c r="L26" s="326">
        <f>K26/J26*100</f>
        <v>0</v>
      </c>
    </row>
    <row r="27" spans="1:12" s="2" customFormat="1" ht="12.75">
      <c r="A27" s="30"/>
      <c r="B27" s="4"/>
      <c r="C27" s="4" t="s">
        <v>557</v>
      </c>
      <c r="D27" s="4" t="s">
        <v>114</v>
      </c>
      <c r="E27" s="4" t="s">
        <v>538</v>
      </c>
      <c r="F27" s="4" t="s">
        <v>530</v>
      </c>
      <c r="G27" s="4" t="s">
        <v>179</v>
      </c>
      <c r="H27" s="24">
        <v>264</v>
      </c>
      <c r="I27" s="24">
        <v>264</v>
      </c>
      <c r="J27" s="24">
        <v>264</v>
      </c>
      <c r="K27" s="24">
        <v>0</v>
      </c>
      <c r="L27" s="325"/>
    </row>
    <row r="28" spans="1:12" s="2" customFormat="1" ht="12.75">
      <c r="A28" s="30"/>
      <c r="B28" s="4"/>
      <c r="C28" s="4" t="s">
        <v>557</v>
      </c>
      <c r="D28" s="4" t="s">
        <v>114</v>
      </c>
      <c r="E28" s="4" t="s">
        <v>514</v>
      </c>
      <c r="F28" s="4" t="s">
        <v>530</v>
      </c>
      <c r="G28" s="4" t="s">
        <v>609</v>
      </c>
      <c r="H28" s="24">
        <v>400</v>
      </c>
      <c r="I28" s="24">
        <v>400</v>
      </c>
      <c r="J28" s="24">
        <v>400</v>
      </c>
      <c r="K28" s="24">
        <v>0</v>
      </c>
      <c r="L28" s="325"/>
    </row>
    <row r="29" spans="1:12" s="2" customFormat="1" ht="13.5" thickBot="1">
      <c r="A29" s="312"/>
      <c r="B29" s="313"/>
      <c r="C29" s="313"/>
      <c r="D29" s="313"/>
      <c r="E29" s="313"/>
      <c r="F29" s="313"/>
      <c r="G29" s="313"/>
      <c r="H29" s="336"/>
      <c r="I29" s="336"/>
      <c r="J29" s="336"/>
      <c r="K29" s="336"/>
      <c r="L29" s="352"/>
    </row>
    <row r="30" spans="1:12" s="1" customFormat="1" ht="38.25">
      <c r="A30" s="26" t="s">
        <v>135</v>
      </c>
      <c r="B30" s="27" t="s">
        <v>134</v>
      </c>
      <c r="C30" s="27" t="s">
        <v>136</v>
      </c>
      <c r="D30" s="27" t="s">
        <v>137</v>
      </c>
      <c r="E30" s="27" t="s">
        <v>518</v>
      </c>
      <c r="F30" s="27" t="s">
        <v>519</v>
      </c>
      <c r="G30" s="27" t="s">
        <v>520</v>
      </c>
      <c r="H30" s="28" t="s">
        <v>521</v>
      </c>
      <c r="I30" s="259" t="s">
        <v>400</v>
      </c>
      <c r="J30" s="28" t="s">
        <v>522</v>
      </c>
      <c r="K30" s="28" t="s">
        <v>523</v>
      </c>
      <c r="L30" s="327" t="s">
        <v>138</v>
      </c>
    </row>
    <row r="31" spans="1:12" s="18" customFormat="1" ht="17.25" customHeight="1">
      <c r="A31" s="34" t="s">
        <v>110</v>
      </c>
      <c r="B31" s="3" t="s">
        <v>557</v>
      </c>
      <c r="C31" s="21" t="s">
        <v>74</v>
      </c>
      <c r="D31" s="21" t="s">
        <v>114</v>
      </c>
      <c r="E31" s="21"/>
      <c r="F31" s="21"/>
      <c r="G31" s="21" t="s">
        <v>509</v>
      </c>
      <c r="H31" s="335">
        <f>H32+H33</f>
        <v>4056</v>
      </c>
      <c r="I31" s="335">
        <f>I32+I33</f>
        <v>4056</v>
      </c>
      <c r="J31" s="335">
        <f>J32+J33</f>
        <v>4056</v>
      </c>
      <c r="K31" s="335">
        <f>K32+K33</f>
        <v>1454.9299999999998</v>
      </c>
      <c r="L31" s="326">
        <f>K31/J31*100</f>
        <v>35.87105522682445</v>
      </c>
    </row>
    <row r="32" spans="1:12" s="18" customFormat="1" ht="12.75">
      <c r="A32" s="34"/>
      <c r="B32" s="3"/>
      <c r="C32" s="3"/>
      <c r="D32" s="3"/>
      <c r="E32" s="218" t="s">
        <v>534</v>
      </c>
      <c r="F32" s="218"/>
      <c r="G32" s="226" t="s">
        <v>3</v>
      </c>
      <c r="H32" s="221">
        <v>6</v>
      </c>
      <c r="I32" s="221">
        <v>6</v>
      </c>
      <c r="J32" s="221">
        <v>6</v>
      </c>
      <c r="K32" s="221">
        <v>0.86</v>
      </c>
      <c r="L32" s="324">
        <f aca="true" t="shared" si="1" ref="L32:L41">K32/J32*100</f>
        <v>14.333333333333334</v>
      </c>
    </row>
    <row r="33" spans="1:12" s="18" customFormat="1" ht="12.75" customHeight="1">
      <c r="A33" s="34"/>
      <c r="B33" s="3"/>
      <c r="C33" s="3"/>
      <c r="D33" s="3"/>
      <c r="E33" s="3" t="s">
        <v>151</v>
      </c>
      <c r="F33" s="3"/>
      <c r="G33" s="3" t="s">
        <v>508</v>
      </c>
      <c r="H33" s="25">
        <f>SUM(H34:H41)</f>
        <v>4050</v>
      </c>
      <c r="I33" s="25">
        <f>SUM(I34:I41)</f>
        <v>4050</v>
      </c>
      <c r="J33" s="25">
        <f>SUM(J34:J41)</f>
        <v>4050</v>
      </c>
      <c r="K33" s="25">
        <f>SUM(K34:K41)</f>
        <v>1454.07</v>
      </c>
      <c r="L33" s="323">
        <f t="shared" si="1"/>
        <v>35.90296296296296</v>
      </c>
    </row>
    <row r="34" spans="1:12" s="2" customFormat="1" ht="12.75">
      <c r="A34" s="30" t="s">
        <v>524</v>
      </c>
      <c r="B34" s="4" t="s">
        <v>524</v>
      </c>
      <c r="C34" s="4"/>
      <c r="D34" s="4"/>
      <c r="E34" s="4" t="s">
        <v>538</v>
      </c>
      <c r="F34" s="4" t="s">
        <v>530</v>
      </c>
      <c r="G34" s="43" t="s">
        <v>54</v>
      </c>
      <c r="H34" s="24">
        <v>350</v>
      </c>
      <c r="I34" s="24">
        <v>350</v>
      </c>
      <c r="J34" s="24">
        <v>350</v>
      </c>
      <c r="K34" s="24">
        <v>0</v>
      </c>
      <c r="L34" s="324">
        <f t="shared" si="1"/>
        <v>0</v>
      </c>
    </row>
    <row r="35" spans="1:12" s="2" customFormat="1" ht="25.5">
      <c r="A35" s="30"/>
      <c r="B35" s="4"/>
      <c r="C35" s="4"/>
      <c r="D35" s="4"/>
      <c r="E35" s="4" t="s">
        <v>541</v>
      </c>
      <c r="F35" s="4" t="s">
        <v>530</v>
      </c>
      <c r="G35" s="43" t="s">
        <v>47</v>
      </c>
      <c r="H35" s="24">
        <v>200</v>
      </c>
      <c r="I35" s="24">
        <v>200</v>
      </c>
      <c r="J35" s="24">
        <v>200</v>
      </c>
      <c r="K35" s="24">
        <v>84.99</v>
      </c>
      <c r="L35" s="324">
        <f t="shared" si="1"/>
        <v>42.495</v>
      </c>
    </row>
    <row r="36" spans="1:12" s="2" customFormat="1" ht="12.75">
      <c r="A36" s="30"/>
      <c r="B36" s="4"/>
      <c r="C36" s="4"/>
      <c r="D36" s="4"/>
      <c r="E36" s="4" t="s">
        <v>118</v>
      </c>
      <c r="F36" s="4" t="s">
        <v>530</v>
      </c>
      <c r="G36" s="43" t="s">
        <v>0</v>
      </c>
      <c r="H36" s="24">
        <v>700</v>
      </c>
      <c r="I36" s="24">
        <v>700</v>
      </c>
      <c r="J36" s="24">
        <v>700</v>
      </c>
      <c r="K36" s="24">
        <v>0</v>
      </c>
      <c r="L36" s="324">
        <f t="shared" si="1"/>
        <v>0</v>
      </c>
    </row>
    <row r="37" spans="1:12" s="2" customFormat="1" ht="12.75">
      <c r="A37" s="30"/>
      <c r="B37" s="4"/>
      <c r="C37" s="4"/>
      <c r="D37" s="4"/>
      <c r="E37" s="4" t="s">
        <v>514</v>
      </c>
      <c r="F37" s="4" t="s">
        <v>530</v>
      </c>
      <c r="G37" s="43" t="s">
        <v>204</v>
      </c>
      <c r="H37" s="24">
        <v>500</v>
      </c>
      <c r="I37" s="24">
        <v>500</v>
      </c>
      <c r="J37" s="24">
        <v>500</v>
      </c>
      <c r="K37" s="24">
        <v>0</v>
      </c>
      <c r="L37" s="324">
        <f t="shared" si="1"/>
        <v>0</v>
      </c>
    </row>
    <row r="38" spans="1:12" s="2" customFormat="1" ht="12.75">
      <c r="A38" s="30"/>
      <c r="B38" s="4"/>
      <c r="C38" s="4"/>
      <c r="D38" s="4"/>
      <c r="E38" s="4" t="s">
        <v>79</v>
      </c>
      <c r="F38" s="4" t="s">
        <v>530</v>
      </c>
      <c r="G38" s="43" t="s">
        <v>1</v>
      </c>
      <c r="H38" s="24">
        <v>400</v>
      </c>
      <c r="I38" s="24">
        <v>400</v>
      </c>
      <c r="J38" s="24">
        <v>400</v>
      </c>
      <c r="K38" s="24">
        <v>0</v>
      </c>
      <c r="L38" s="324">
        <f t="shared" si="1"/>
        <v>0</v>
      </c>
    </row>
    <row r="39" spans="1:12" s="2" customFormat="1" ht="12.75">
      <c r="A39" s="30"/>
      <c r="B39" s="4"/>
      <c r="C39" s="4"/>
      <c r="D39" s="4"/>
      <c r="E39" s="4" t="s">
        <v>546</v>
      </c>
      <c r="F39" s="4" t="s">
        <v>530</v>
      </c>
      <c r="G39" s="43" t="s">
        <v>491</v>
      </c>
      <c r="H39" s="24">
        <v>1500</v>
      </c>
      <c r="I39" s="24">
        <v>1500</v>
      </c>
      <c r="J39" s="24">
        <v>1500</v>
      </c>
      <c r="K39" s="24">
        <v>1246.8</v>
      </c>
      <c r="L39" s="324">
        <f t="shared" si="1"/>
        <v>83.11999999999999</v>
      </c>
    </row>
    <row r="40" spans="1:12" s="2" customFormat="1" ht="12.75">
      <c r="A40" s="30" t="s">
        <v>524</v>
      </c>
      <c r="B40" s="4" t="s">
        <v>524</v>
      </c>
      <c r="C40" s="4"/>
      <c r="D40" s="4"/>
      <c r="E40" s="4" t="s">
        <v>548</v>
      </c>
      <c r="F40" s="4" t="s">
        <v>530</v>
      </c>
      <c r="G40" s="4" t="s">
        <v>302</v>
      </c>
      <c r="H40" s="24">
        <v>100</v>
      </c>
      <c r="I40" s="24">
        <v>100</v>
      </c>
      <c r="J40" s="24">
        <v>100</v>
      </c>
      <c r="K40" s="24">
        <v>14.28</v>
      </c>
      <c r="L40" s="324">
        <f t="shared" si="1"/>
        <v>14.279999999999998</v>
      </c>
    </row>
    <row r="41" spans="1:12" s="2" customFormat="1" ht="12.75">
      <c r="A41" s="30"/>
      <c r="B41" s="4"/>
      <c r="C41" s="4"/>
      <c r="D41" s="4"/>
      <c r="E41" s="4" t="s">
        <v>552</v>
      </c>
      <c r="F41" s="4" t="s">
        <v>530</v>
      </c>
      <c r="G41" s="43" t="s">
        <v>2</v>
      </c>
      <c r="H41" s="24">
        <v>300</v>
      </c>
      <c r="I41" s="24">
        <v>300</v>
      </c>
      <c r="J41" s="24">
        <v>300</v>
      </c>
      <c r="K41" s="24">
        <v>108</v>
      </c>
      <c r="L41" s="324">
        <f t="shared" si="1"/>
        <v>36</v>
      </c>
    </row>
    <row r="42" spans="1:12" s="18" customFormat="1" ht="12.75">
      <c r="A42" s="32" t="s">
        <v>524</v>
      </c>
      <c r="B42" s="21" t="s">
        <v>74</v>
      </c>
      <c r="C42" s="21" t="s">
        <v>524</v>
      </c>
      <c r="D42" s="21" t="s">
        <v>524</v>
      </c>
      <c r="E42" s="21" t="s">
        <v>524</v>
      </c>
      <c r="F42" s="21" t="s">
        <v>524</v>
      </c>
      <c r="G42" s="21" t="s">
        <v>477</v>
      </c>
      <c r="H42" s="22">
        <v>274</v>
      </c>
      <c r="I42" s="22">
        <v>274</v>
      </c>
      <c r="J42" s="22">
        <v>274</v>
      </c>
      <c r="K42" s="22">
        <v>0</v>
      </c>
      <c r="L42" s="33">
        <f aca="true" t="shared" si="2" ref="L42:L47">K42/J42*100</f>
        <v>0</v>
      </c>
    </row>
    <row r="43" spans="1:12" s="18" customFormat="1" ht="12.75">
      <c r="A43" s="32" t="s">
        <v>524</v>
      </c>
      <c r="B43" s="21" t="s">
        <v>85</v>
      </c>
      <c r="C43" s="21" t="s">
        <v>524</v>
      </c>
      <c r="D43" s="21" t="s">
        <v>524</v>
      </c>
      <c r="E43" s="21" t="s">
        <v>524</v>
      </c>
      <c r="F43" s="21" t="s">
        <v>524</v>
      </c>
      <c r="G43" s="21" t="s">
        <v>120</v>
      </c>
      <c r="H43" s="22">
        <f>H44+H45+H50+H51</f>
        <v>33834</v>
      </c>
      <c r="I43" s="22">
        <f>I44+I45+I50+I51</f>
        <v>33834</v>
      </c>
      <c r="J43" s="22">
        <f>J44+J45+J50+J51</f>
        <v>33834</v>
      </c>
      <c r="K43" s="22">
        <f>K44+K45+K50+K51</f>
        <v>550</v>
      </c>
      <c r="L43" s="33">
        <f t="shared" si="2"/>
        <v>1.6255837323402496</v>
      </c>
    </row>
    <row r="44" spans="1:12" s="68" customFormat="1" ht="12.75">
      <c r="A44" s="64" t="s">
        <v>524</v>
      </c>
      <c r="B44" s="65" t="s">
        <v>524</v>
      </c>
      <c r="C44" s="65" t="s">
        <v>524</v>
      </c>
      <c r="D44" s="218" t="s">
        <v>112</v>
      </c>
      <c r="E44" s="218" t="s">
        <v>142</v>
      </c>
      <c r="F44" s="218" t="s">
        <v>530</v>
      </c>
      <c r="G44" s="218" t="s">
        <v>214</v>
      </c>
      <c r="H44" s="221">
        <v>2</v>
      </c>
      <c r="I44" s="221">
        <v>2</v>
      </c>
      <c r="J44" s="221">
        <v>2</v>
      </c>
      <c r="K44" s="221">
        <v>0</v>
      </c>
      <c r="L44" s="220">
        <f t="shared" si="2"/>
        <v>0</v>
      </c>
    </row>
    <row r="45" spans="1:12" s="18" customFormat="1" ht="12.75">
      <c r="A45" s="34"/>
      <c r="B45" s="3"/>
      <c r="C45" s="3"/>
      <c r="D45" s="3"/>
      <c r="E45" s="3" t="s">
        <v>151</v>
      </c>
      <c r="F45" s="3"/>
      <c r="G45" s="3" t="s">
        <v>152</v>
      </c>
      <c r="H45" s="25">
        <f>SUM(H46:H49)</f>
        <v>640</v>
      </c>
      <c r="I45" s="25">
        <f>SUM(I46:I49)</f>
        <v>640</v>
      </c>
      <c r="J45" s="25">
        <f>SUM(J46:J49)</f>
        <v>640</v>
      </c>
      <c r="K45" s="25">
        <f>SUM(K46:K49)</f>
        <v>0</v>
      </c>
      <c r="L45" s="33">
        <f t="shared" si="2"/>
        <v>0</v>
      </c>
    </row>
    <row r="46" spans="1:12" s="2" customFormat="1" ht="12.75">
      <c r="A46" s="30" t="s">
        <v>524</v>
      </c>
      <c r="B46" s="4" t="s">
        <v>524</v>
      </c>
      <c r="C46" s="4" t="s">
        <v>524</v>
      </c>
      <c r="D46" s="4" t="s">
        <v>112</v>
      </c>
      <c r="E46" s="4" t="s">
        <v>75</v>
      </c>
      <c r="F46" s="4" t="s">
        <v>530</v>
      </c>
      <c r="G46" s="4" t="s">
        <v>165</v>
      </c>
      <c r="H46" s="24">
        <v>450</v>
      </c>
      <c r="I46" s="24">
        <v>450</v>
      </c>
      <c r="J46" s="24">
        <v>450</v>
      </c>
      <c r="K46" s="24">
        <v>0</v>
      </c>
      <c r="L46" s="220">
        <f t="shared" si="2"/>
        <v>0</v>
      </c>
    </row>
    <row r="47" spans="1:12" s="2" customFormat="1" ht="12.75">
      <c r="A47" s="30" t="s">
        <v>524</v>
      </c>
      <c r="B47" s="4" t="s">
        <v>524</v>
      </c>
      <c r="C47" s="4" t="s">
        <v>524</v>
      </c>
      <c r="D47" s="4" t="s">
        <v>112</v>
      </c>
      <c r="E47" s="4" t="s">
        <v>538</v>
      </c>
      <c r="F47" s="4" t="s">
        <v>530</v>
      </c>
      <c r="G47" s="4" t="s">
        <v>54</v>
      </c>
      <c r="H47" s="24">
        <v>50</v>
      </c>
      <c r="I47" s="24">
        <v>50</v>
      </c>
      <c r="J47" s="24">
        <v>50</v>
      </c>
      <c r="K47" s="24">
        <v>0</v>
      </c>
      <c r="L47" s="220">
        <f t="shared" si="2"/>
        <v>0</v>
      </c>
    </row>
    <row r="48" spans="1:12" s="2" customFormat="1" ht="12.75">
      <c r="A48" s="30"/>
      <c r="B48" s="4"/>
      <c r="C48" s="4"/>
      <c r="D48" s="4" t="s">
        <v>112</v>
      </c>
      <c r="E48" s="4" t="s">
        <v>514</v>
      </c>
      <c r="F48" s="4" t="s">
        <v>530</v>
      </c>
      <c r="G48" s="4" t="s">
        <v>609</v>
      </c>
      <c r="H48" s="24">
        <v>60</v>
      </c>
      <c r="I48" s="24">
        <v>60</v>
      </c>
      <c r="J48" s="24">
        <v>60</v>
      </c>
      <c r="K48" s="24">
        <v>0</v>
      </c>
      <c r="L48" s="325"/>
    </row>
    <row r="49" spans="1:12" s="2" customFormat="1" ht="12.75">
      <c r="A49" s="30" t="s">
        <v>524</v>
      </c>
      <c r="B49" s="4" t="s">
        <v>524</v>
      </c>
      <c r="C49" s="4" t="s">
        <v>524</v>
      </c>
      <c r="D49" s="4" t="s">
        <v>112</v>
      </c>
      <c r="E49" s="4" t="s">
        <v>552</v>
      </c>
      <c r="F49" s="4" t="s">
        <v>530</v>
      </c>
      <c r="G49" s="4" t="s">
        <v>206</v>
      </c>
      <c r="H49" s="24">
        <v>80</v>
      </c>
      <c r="I49" s="24">
        <v>80</v>
      </c>
      <c r="J49" s="24">
        <v>80</v>
      </c>
      <c r="K49" s="24">
        <v>0</v>
      </c>
      <c r="L49" s="325"/>
    </row>
    <row r="50" spans="1:12" s="1" customFormat="1" ht="17.25" customHeight="1">
      <c r="A50" s="34" t="s">
        <v>524</v>
      </c>
      <c r="B50" s="3" t="s">
        <v>524</v>
      </c>
      <c r="C50" s="3" t="s">
        <v>524</v>
      </c>
      <c r="D50" s="3" t="s">
        <v>112</v>
      </c>
      <c r="E50" s="3" t="s">
        <v>500</v>
      </c>
      <c r="F50" s="3" t="s">
        <v>530</v>
      </c>
      <c r="G50" s="86" t="s">
        <v>501</v>
      </c>
      <c r="H50" s="25">
        <v>2192</v>
      </c>
      <c r="I50" s="25">
        <v>2192</v>
      </c>
      <c r="J50" s="25">
        <v>2192</v>
      </c>
      <c r="K50" s="25">
        <v>550</v>
      </c>
      <c r="L50" s="342">
        <f>K50/J50*100</f>
        <v>25.09124087591241</v>
      </c>
    </row>
    <row r="51" spans="1:12" s="1" customFormat="1" ht="12.75">
      <c r="A51" s="34"/>
      <c r="B51" s="3"/>
      <c r="C51" s="3"/>
      <c r="D51" s="3" t="s">
        <v>112</v>
      </c>
      <c r="E51" s="3" t="s">
        <v>472</v>
      </c>
      <c r="F51" s="3"/>
      <c r="G51" s="86" t="s">
        <v>507</v>
      </c>
      <c r="H51" s="25">
        <f>SUM(H52)</f>
        <v>31000</v>
      </c>
      <c r="I51" s="25">
        <f>SUM(I52)</f>
        <v>31000</v>
      </c>
      <c r="J51" s="25">
        <f>SUM(J52)</f>
        <v>31000</v>
      </c>
      <c r="K51" s="25">
        <f>SUM(K52)</f>
        <v>0</v>
      </c>
      <c r="L51" s="342">
        <f>K51/J51*100</f>
        <v>0</v>
      </c>
    </row>
    <row r="52" spans="1:12" s="1" customFormat="1" ht="13.5" thickBot="1">
      <c r="A52" s="236"/>
      <c r="B52" s="237"/>
      <c r="C52" s="237"/>
      <c r="D52" s="240" t="s">
        <v>112</v>
      </c>
      <c r="E52" s="240" t="s">
        <v>115</v>
      </c>
      <c r="F52" s="240" t="s">
        <v>530</v>
      </c>
      <c r="G52" s="260" t="s">
        <v>507</v>
      </c>
      <c r="H52" s="261">
        <v>31000</v>
      </c>
      <c r="I52" s="261">
        <v>31000</v>
      </c>
      <c r="J52" s="261">
        <v>31000</v>
      </c>
      <c r="K52" s="261">
        <v>0</v>
      </c>
      <c r="L52" s="343"/>
    </row>
    <row r="53" spans="1:12" s="1" customFormat="1" ht="12.75">
      <c r="A53" s="204"/>
      <c r="B53" s="204"/>
      <c r="C53" s="204"/>
      <c r="D53" s="204"/>
      <c r="E53" s="204"/>
      <c r="F53" s="204"/>
      <c r="G53" s="241"/>
      <c r="H53" s="205"/>
      <c r="I53" s="205"/>
      <c r="J53" s="205"/>
      <c r="K53" s="205"/>
      <c r="L53" s="206"/>
    </row>
    <row r="54" ht="13.5" thickBot="1"/>
    <row r="55" spans="1:5" ht="12.75">
      <c r="A55" s="432" t="s">
        <v>328</v>
      </c>
      <c r="B55" s="434" t="s">
        <v>292</v>
      </c>
      <c r="C55" s="434"/>
      <c r="D55" s="428" t="s">
        <v>20</v>
      </c>
      <c r="E55" s="429"/>
    </row>
    <row r="56" spans="1:5" ht="13.5" thickBot="1">
      <c r="A56" s="433"/>
      <c r="B56" s="435" t="s">
        <v>293</v>
      </c>
      <c r="C56" s="435"/>
      <c r="D56" s="430" t="s">
        <v>19</v>
      </c>
      <c r="E56" s="431"/>
    </row>
    <row r="57" spans="1:5" ht="12.75">
      <c r="A57" s="252"/>
      <c r="B57" s="253"/>
      <c r="C57" s="253"/>
      <c r="D57" s="254"/>
      <c r="E57" s="254"/>
    </row>
    <row r="58" spans="1:5" ht="12.75">
      <c r="A58" s="252"/>
      <c r="B58" s="253"/>
      <c r="C58" s="253"/>
      <c r="D58" s="254"/>
      <c r="E58" s="254"/>
    </row>
    <row r="59" spans="1:5" ht="12.75">
      <c r="A59" s="252"/>
      <c r="B59" s="253"/>
      <c r="C59" s="253"/>
      <c r="D59" s="254"/>
      <c r="E59" s="254"/>
    </row>
    <row r="60" spans="1:5" ht="12.75">
      <c r="A60" s="252"/>
      <c r="B60" s="253"/>
      <c r="C60" s="253"/>
      <c r="D60" s="254"/>
      <c r="E60" s="254"/>
    </row>
    <row r="61" spans="1:5" ht="12.75">
      <c r="A61" s="252"/>
      <c r="B61" s="253"/>
      <c r="C61" s="253"/>
      <c r="D61" s="254"/>
      <c r="E61" s="254"/>
    </row>
    <row r="62" spans="1:5" ht="12.75">
      <c r="A62" s="252"/>
      <c r="B62" s="253"/>
      <c r="C62" s="253"/>
      <c r="D62" s="254"/>
      <c r="E62" s="254"/>
    </row>
    <row r="63" spans="1:5" ht="12.75">
      <c r="A63" s="252"/>
      <c r="B63" s="253"/>
      <c r="C63" s="253"/>
      <c r="D63" s="254"/>
      <c r="E63" s="254"/>
    </row>
    <row r="64" spans="1:5" ht="12.75">
      <c r="A64" s="252"/>
      <c r="B64" s="253"/>
      <c r="C64" s="253"/>
      <c r="D64" s="254"/>
      <c r="E64" s="254"/>
    </row>
    <row r="65" spans="1:5" ht="12.75">
      <c r="A65" s="252"/>
      <c r="B65" s="253"/>
      <c r="C65" s="253"/>
      <c r="D65" s="254"/>
      <c r="E65" s="254"/>
    </row>
    <row r="66" spans="1:5" ht="12.75">
      <c r="A66" s="252"/>
      <c r="B66" s="253"/>
      <c r="C66" s="253"/>
      <c r="D66" s="254"/>
      <c r="E66" s="254"/>
    </row>
    <row r="67" spans="1:5" ht="12.75">
      <c r="A67" s="252"/>
      <c r="B67" s="253"/>
      <c r="C67" s="253"/>
      <c r="D67" s="254"/>
      <c r="E67" s="254"/>
    </row>
    <row r="68" spans="1:5" ht="12.75">
      <c r="A68" s="252"/>
      <c r="B68" s="253"/>
      <c r="C68" s="253"/>
      <c r="D68" s="254"/>
      <c r="E68" s="254"/>
    </row>
    <row r="69" spans="1:5" ht="12.75">
      <c r="A69" s="252"/>
      <c r="B69" s="253"/>
      <c r="C69" s="253"/>
      <c r="D69" s="254"/>
      <c r="E69" s="254"/>
    </row>
    <row r="70" spans="1:5" ht="12.75">
      <c r="A70" s="252"/>
      <c r="B70" s="253"/>
      <c r="C70" s="253"/>
      <c r="D70" s="254"/>
      <c r="E70" s="254"/>
    </row>
    <row r="71" spans="1:5" ht="12.75">
      <c r="A71" s="252"/>
      <c r="B71" s="253"/>
      <c r="C71" s="253"/>
      <c r="D71" s="254"/>
      <c r="E71" s="254"/>
    </row>
    <row r="72" spans="1:5" ht="12.75">
      <c r="A72" s="252"/>
      <c r="B72" s="253"/>
      <c r="C72" s="253"/>
      <c r="D72" s="254"/>
      <c r="E72" s="254"/>
    </row>
    <row r="73" spans="1:5" ht="12.75">
      <c r="A73" s="252"/>
      <c r="B73" s="253"/>
      <c r="C73" s="253"/>
      <c r="D73" s="254"/>
      <c r="E73" s="254"/>
    </row>
    <row r="74" spans="1:5" ht="12.75">
      <c r="A74" s="252"/>
      <c r="B74" s="253"/>
      <c r="C74" s="253"/>
      <c r="D74" s="254"/>
      <c r="E74" s="254"/>
    </row>
    <row r="75" spans="1:5" ht="12.75" customHeight="1">
      <c r="A75" s="252"/>
      <c r="B75" s="253"/>
      <c r="C75" s="253"/>
      <c r="D75" s="254"/>
      <c r="E75" s="254"/>
    </row>
    <row r="76" spans="1:5" ht="12.75">
      <c r="A76" s="252"/>
      <c r="B76" s="253"/>
      <c r="C76" s="253"/>
      <c r="D76" s="254"/>
      <c r="E76" s="254"/>
    </row>
    <row r="77" spans="1:5" ht="12.75">
      <c r="A77" s="252"/>
      <c r="B77" s="253"/>
      <c r="C77" s="253"/>
      <c r="D77" s="254"/>
      <c r="E77" s="254"/>
    </row>
    <row r="78" spans="1:5" ht="12.75">
      <c r="A78" s="252"/>
      <c r="B78" s="253"/>
      <c r="C78" s="253"/>
      <c r="D78" s="254"/>
      <c r="E78" s="254"/>
    </row>
    <row r="79" spans="1:5" ht="12.75">
      <c r="A79" s="252"/>
      <c r="B79" s="253"/>
      <c r="C79" s="253"/>
      <c r="D79" s="254"/>
      <c r="E79" s="254"/>
    </row>
    <row r="80" spans="1:5" ht="12.75">
      <c r="A80" s="252"/>
      <c r="B80" s="253"/>
      <c r="C80" s="253"/>
      <c r="D80" s="254"/>
      <c r="E80" s="254"/>
    </row>
    <row r="81" spans="1:5" ht="12.75">
      <c r="A81" s="252"/>
      <c r="B81" s="253"/>
      <c r="C81" s="253"/>
      <c r="D81" s="254"/>
      <c r="E81" s="254"/>
    </row>
    <row r="82" spans="1:5" ht="12.75">
      <c r="A82" s="252"/>
      <c r="B82" s="253"/>
      <c r="C82" s="253"/>
      <c r="D82" s="254"/>
      <c r="E82" s="254"/>
    </row>
    <row r="83" spans="1:5" ht="12.75">
      <c r="A83" s="252"/>
      <c r="B83" s="253"/>
      <c r="C83" s="253"/>
      <c r="D83" s="254"/>
      <c r="E83" s="254"/>
    </row>
    <row r="84" spans="1:5" ht="12.75">
      <c r="A84" s="252"/>
      <c r="B84" s="253"/>
      <c r="C84" s="253"/>
      <c r="D84" s="254"/>
      <c r="E84" s="254"/>
    </row>
    <row r="88" spans="1:5" ht="12.75">
      <c r="A88" s="252"/>
      <c r="B88" s="253"/>
      <c r="C88" s="253"/>
      <c r="D88" s="254"/>
      <c r="E88" s="254"/>
    </row>
    <row r="89" spans="1:5" ht="12.75">
      <c r="A89" s="252"/>
      <c r="B89" s="253"/>
      <c r="C89" s="253"/>
      <c r="D89" s="254"/>
      <c r="E89" s="254"/>
    </row>
    <row r="90" spans="1:5" ht="12.75">
      <c r="A90" s="252"/>
      <c r="B90" s="253"/>
      <c r="C90" s="253"/>
      <c r="D90" s="254"/>
      <c r="E90" s="254"/>
    </row>
    <row r="91" spans="1:5" ht="12.75">
      <c r="A91" s="252"/>
      <c r="B91" s="253"/>
      <c r="C91" s="253"/>
      <c r="D91" s="254"/>
      <c r="E91" s="254"/>
    </row>
  </sheetData>
  <sheetProtection/>
  <mergeCells count="5">
    <mergeCell ref="D55:E55"/>
    <mergeCell ref="D56:E56"/>
    <mergeCell ref="A55:A56"/>
    <mergeCell ref="B55:C55"/>
    <mergeCell ref="B56:C56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31.3.2011
VÝDAVKY - Program 7: Kultúra a šport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72" sqref="A72:IV108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00390625" style="0" customWidth="1"/>
    <col min="12" max="12" width="7.875" style="0" customWidth="1"/>
  </cols>
  <sheetData>
    <row r="1" spans="1:12" s="1" customFormat="1" ht="39" customHeight="1">
      <c r="A1" s="26" t="s">
        <v>135</v>
      </c>
      <c r="B1" s="27" t="s">
        <v>134</v>
      </c>
      <c r="C1" s="27" t="s">
        <v>136</v>
      </c>
      <c r="D1" s="27" t="s">
        <v>137</v>
      </c>
      <c r="E1" s="27" t="s">
        <v>518</v>
      </c>
      <c r="F1" s="27" t="s">
        <v>519</v>
      </c>
      <c r="G1" s="27" t="s">
        <v>520</v>
      </c>
      <c r="H1" s="28" t="s">
        <v>521</v>
      </c>
      <c r="I1" s="259" t="s">
        <v>400</v>
      </c>
      <c r="J1" s="28" t="s">
        <v>522</v>
      </c>
      <c r="K1" s="28" t="s">
        <v>523</v>
      </c>
      <c r="L1" s="264" t="s">
        <v>138</v>
      </c>
    </row>
    <row r="2" spans="1:12" ht="12" customHeight="1">
      <c r="A2" s="30" t="s">
        <v>525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8" customHeight="1">
      <c r="A3" s="49" t="s">
        <v>121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122</v>
      </c>
      <c r="H3" s="51">
        <f>H4+H8+H18+H28+H32+H35</f>
        <v>11951</v>
      </c>
      <c r="I3" s="51">
        <f>I4+I8+I18+I28+I32+I35</f>
        <v>11951</v>
      </c>
      <c r="J3" s="51">
        <f>J4+J8+J18+J28+J32+J35</f>
        <v>12251</v>
      </c>
      <c r="K3" s="51">
        <f>K4+K8+K18+K28+K32+K35</f>
        <v>1149.62</v>
      </c>
      <c r="L3" s="63">
        <f>K3/J3*100</f>
        <v>9.383887029630234</v>
      </c>
    </row>
    <row r="4" spans="1:12" s="18" customFormat="1" ht="12.75">
      <c r="A4" s="32" t="s">
        <v>524</v>
      </c>
      <c r="B4" s="21" t="s">
        <v>526</v>
      </c>
      <c r="C4" s="21" t="s">
        <v>524</v>
      </c>
      <c r="D4" s="21" t="s">
        <v>524</v>
      </c>
      <c r="E4" s="21" t="s">
        <v>524</v>
      </c>
      <c r="F4" s="21" t="s">
        <v>524</v>
      </c>
      <c r="G4" s="21" t="s">
        <v>123</v>
      </c>
      <c r="H4" s="22">
        <f>SUM(H5:H7)</f>
        <v>664</v>
      </c>
      <c r="I4" s="22">
        <f>SUM(I5:I7)</f>
        <v>664</v>
      </c>
      <c r="J4" s="22">
        <f>SUM(J5:J7)</f>
        <v>664</v>
      </c>
      <c r="K4" s="22">
        <f>SUM(K5:K7)</f>
        <v>2.72</v>
      </c>
      <c r="L4" s="69">
        <f>K4/J4*100</f>
        <v>0.40963855421686746</v>
      </c>
    </row>
    <row r="5" spans="1:12" s="2" customFormat="1" ht="12.75">
      <c r="A5" s="30" t="s">
        <v>524</v>
      </c>
      <c r="B5" s="4" t="s">
        <v>524</v>
      </c>
      <c r="C5" s="4" t="s">
        <v>524</v>
      </c>
      <c r="D5" s="4" t="s">
        <v>124</v>
      </c>
      <c r="E5" s="4" t="s">
        <v>538</v>
      </c>
      <c r="F5" s="4" t="s">
        <v>530</v>
      </c>
      <c r="G5" s="4" t="s">
        <v>179</v>
      </c>
      <c r="H5" s="24">
        <v>198</v>
      </c>
      <c r="I5" s="24">
        <v>198</v>
      </c>
      <c r="J5" s="24">
        <v>198</v>
      </c>
      <c r="K5" s="24">
        <v>0</v>
      </c>
      <c r="L5" s="35"/>
    </row>
    <row r="6" spans="1:12" s="2" customFormat="1" ht="12.75">
      <c r="A6" s="30"/>
      <c r="B6" s="4"/>
      <c r="C6" s="4"/>
      <c r="D6" s="4" t="s">
        <v>124</v>
      </c>
      <c r="E6" s="4" t="s">
        <v>541</v>
      </c>
      <c r="F6" s="4" t="s">
        <v>530</v>
      </c>
      <c r="G6" s="43" t="s">
        <v>48</v>
      </c>
      <c r="H6" s="24">
        <v>100</v>
      </c>
      <c r="I6" s="24">
        <v>100</v>
      </c>
      <c r="J6" s="24">
        <v>100</v>
      </c>
      <c r="K6" s="24">
        <v>2.72</v>
      </c>
      <c r="L6" s="35"/>
    </row>
    <row r="7" spans="1:12" s="2" customFormat="1" ht="12.75">
      <c r="A7" s="30"/>
      <c r="B7" s="4"/>
      <c r="C7" s="4"/>
      <c r="D7" s="4" t="s">
        <v>124</v>
      </c>
      <c r="E7" s="4" t="s">
        <v>546</v>
      </c>
      <c r="F7" s="4" t="s">
        <v>530</v>
      </c>
      <c r="G7" s="43" t="s">
        <v>388</v>
      </c>
      <c r="H7" s="24">
        <v>366</v>
      </c>
      <c r="I7" s="24">
        <v>366</v>
      </c>
      <c r="J7" s="24">
        <v>366</v>
      </c>
      <c r="K7" s="24">
        <v>0</v>
      </c>
      <c r="L7" s="35"/>
    </row>
    <row r="8" spans="1:12" s="18" customFormat="1" ht="12.75">
      <c r="A8" s="32" t="s">
        <v>524</v>
      </c>
      <c r="B8" s="21" t="s">
        <v>557</v>
      </c>
      <c r="C8" s="21" t="s">
        <v>524</v>
      </c>
      <c r="D8" s="21" t="s">
        <v>524</v>
      </c>
      <c r="E8" s="21" t="s">
        <v>524</v>
      </c>
      <c r="F8" s="21" t="s">
        <v>524</v>
      </c>
      <c r="G8" s="21" t="s">
        <v>125</v>
      </c>
      <c r="H8" s="22">
        <f>H9+H10</f>
        <v>935</v>
      </c>
      <c r="I8" s="22">
        <f>I9+I10</f>
        <v>935</v>
      </c>
      <c r="J8" s="22">
        <f>J9+J10</f>
        <v>935</v>
      </c>
      <c r="K8" s="22">
        <f>K9+K10</f>
        <v>95.09</v>
      </c>
      <c r="L8" s="33">
        <f>K8/J8*100</f>
        <v>10.170053475935829</v>
      </c>
    </row>
    <row r="9" spans="1:12" s="18" customFormat="1" ht="12.75">
      <c r="A9" s="53"/>
      <c r="B9" s="54"/>
      <c r="C9" s="54"/>
      <c r="D9" s="231" t="s">
        <v>124</v>
      </c>
      <c r="E9" s="231" t="s">
        <v>534</v>
      </c>
      <c r="F9" s="231" t="s">
        <v>530</v>
      </c>
      <c r="G9" s="231" t="s">
        <v>4</v>
      </c>
      <c r="H9" s="233">
        <v>5</v>
      </c>
      <c r="I9" s="266">
        <v>5</v>
      </c>
      <c r="J9" s="266">
        <v>5</v>
      </c>
      <c r="K9" s="233">
        <v>0.38</v>
      </c>
      <c r="L9" s="220">
        <f aca="true" t="shared" si="0" ref="L9:L17">K9/J9*100</f>
        <v>7.6</v>
      </c>
    </row>
    <row r="10" spans="1:12" s="18" customFormat="1" ht="12.75">
      <c r="A10" s="53"/>
      <c r="B10" s="54"/>
      <c r="C10" s="54"/>
      <c r="D10" s="54"/>
      <c r="E10" s="54" t="s">
        <v>151</v>
      </c>
      <c r="F10" s="54" t="s">
        <v>530</v>
      </c>
      <c r="G10" s="54" t="s">
        <v>152</v>
      </c>
      <c r="H10" s="55">
        <f>SUM(H11:H17)</f>
        <v>930</v>
      </c>
      <c r="I10" s="55">
        <f>SUM(I11:I17)</f>
        <v>930</v>
      </c>
      <c r="J10" s="55">
        <f>SUM(J11:J17)</f>
        <v>930</v>
      </c>
      <c r="K10" s="55">
        <f>SUM(K11:K17)</f>
        <v>94.71000000000001</v>
      </c>
      <c r="L10" s="265">
        <f t="shared" si="0"/>
        <v>10.183870967741937</v>
      </c>
    </row>
    <row r="11" spans="1:12" s="2" customFormat="1" ht="12.75">
      <c r="A11" s="30" t="s">
        <v>524</v>
      </c>
      <c r="B11" s="4" t="s">
        <v>524</v>
      </c>
      <c r="C11" s="4" t="s">
        <v>524</v>
      </c>
      <c r="D11" s="4" t="s">
        <v>124</v>
      </c>
      <c r="E11" s="4" t="s">
        <v>75</v>
      </c>
      <c r="F11" s="4" t="s">
        <v>530</v>
      </c>
      <c r="G11" s="4" t="s">
        <v>303</v>
      </c>
      <c r="H11" s="24">
        <v>70</v>
      </c>
      <c r="I11" s="24">
        <v>70</v>
      </c>
      <c r="J11" s="24">
        <v>70</v>
      </c>
      <c r="K11" s="24">
        <v>27</v>
      </c>
      <c r="L11" s="220">
        <f t="shared" si="0"/>
        <v>38.57142857142858</v>
      </c>
    </row>
    <row r="12" spans="1:12" s="2" customFormat="1" ht="12.75">
      <c r="A12" s="30"/>
      <c r="B12" s="4"/>
      <c r="C12" s="4"/>
      <c r="D12" s="4" t="s">
        <v>124</v>
      </c>
      <c r="E12" s="4" t="s">
        <v>76</v>
      </c>
      <c r="F12" s="4" t="s">
        <v>530</v>
      </c>
      <c r="G12" s="4" t="s">
        <v>422</v>
      </c>
      <c r="H12" s="24">
        <v>30</v>
      </c>
      <c r="I12" s="24">
        <v>30</v>
      </c>
      <c r="J12" s="24">
        <v>30</v>
      </c>
      <c r="K12" s="24">
        <v>19.71</v>
      </c>
      <c r="L12" s="220">
        <f t="shared" si="0"/>
        <v>65.7</v>
      </c>
    </row>
    <row r="13" spans="1:12" s="2" customFormat="1" ht="12.75">
      <c r="A13" s="30" t="s">
        <v>524</v>
      </c>
      <c r="B13" s="4" t="s">
        <v>524</v>
      </c>
      <c r="C13" s="4" t="s">
        <v>524</v>
      </c>
      <c r="D13" s="4" t="s">
        <v>124</v>
      </c>
      <c r="E13" s="4" t="s">
        <v>538</v>
      </c>
      <c r="F13" s="4" t="s">
        <v>530</v>
      </c>
      <c r="G13" s="43" t="s">
        <v>179</v>
      </c>
      <c r="H13" s="24">
        <v>100</v>
      </c>
      <c r="I13" s="24">
        <v>100</v>
      </c>
      <c r="J13" s="24">
        <v>100</v>
      </c>
      <c r="K13" s="24">
        <v>0</v>
      </c>
      <c r="L13" s="220">
        <f t="shared" si="0"/>
        <v>0</v>
      </c>
    </row>
    <row r="14" spans="1:12" s="2" customFormat="1" ht="12.75">
      <c r="A14" s="30"/>
      <c r="B14" s="4"/>
      <c r="C14" s="4"/>
      <c r="D14" s="4" t="s">
        <v>124</v>
      </c>
      <c r="E14" s="4" t="s">
        <v>126</v>
      </c>
      <c r="F14" s="4" t="s">
        <v>530</v>
      </c>
      <c r="G14" s="4" t="s">
        <v>5</v>
      </c>
      <c r="H14" s="24">
        <v>30</v>
      </c>
      <c r="I14" s="24">
        <v>30</v>
      </c>
      <c r="J14" s="24">
        <v>30</v>
      </c>
      <c r="K14" s="24">
        <v>0</v>
      </c>
      <c r="L14" s="220">
        <f t="shared" si="0"/>
        <v>0</v>
      </c>
    </row>
    <row r="15" spans="1:12" s="2" customFormat="1" ht="12.75">
      <c r="A15" s="30"/>
      <c r="B15" s="4"/>
      <c r="C15" s="4"/>
      <c r="D15" s="4" t="s">
        <v>124</v>
      </c>
      <c r="E15" s="4" t="s">
        <v>81</v>
      </c>
      <c r="F15" s="4" t="s">
        <v>530</v>
      </c>
      <c r="G15" s="4" t="s">
        <v>494</v>
      </c>
      <c r="H15" s="24">
        <v>200</v>
      </c>
      <c r="I15" s="24">
        <v>200</v>
      </c>
      <c r="J15" s="24">
        <v>200</v>
      </c>
      <c r="K15" s="24">
        <v>0</v>
      </c>
      <c r="L15" s="220">
        <f t="shared" si="0"/>
        <v>0</v>
      </c>
    </row>
    <row r="16" spans="1:12" s="2" customFormat="1" ht="12.75">
      <c r="A16" s="30"/>
      <c r="B16" s="4"/>
      <c r="C16" s="4"/>
      <c r="D16" s="4" t="s">
        <v>124</v>
      </c>
      <c r="E16" s="4" t="s">
        <v>546</v>
      </c>
      <c r="F16" s="4" t="s">
        <v>530</v>
      </c>
      <c r="G16" s="4" t="s">
        <v>194</v>
      </c>
      <c r="H16" s="24">
        <v>100</v>
      </c>
      <c r="I16" s="24">
        <v>100</v>
      </c>
      <c r="J16" s="24">
        <v>100</v>
      </c>
      <c r="K16" s="24">
        <v>0</v>
      </c>
      <c r="L16" s="220">
        <f t="shared" si="0"/>
        <v>0</v>
      </c>
    </row>
    <row r="17" spans="1:12" s="2" customFormat="1" ht="12.75">
      <c r="A17" s="30" t="s">
        <v>524</v>
      </c>
      <c r="B17" s="4" t="s">
        <v>524</v>
      </c>
      <c r="C17" s="4" t="s">
        <v>524</v>
      </c>
      <c r="D17" s="4" t="s">
        <v>124</v>
      </c>
      <c r="E17" s="4" t="s">
        <v>552</v>
      </c>
      <c r="F17" s="4" t="s">
        <v>530</v>
      </c>
      <c r="G17" s="4" t="s">
        <v>410</v>
      </c>
      <c r="H17" s="24">
        <v>400</v>
      </c>
      <c r="I17" s="24">
        <v>400</v>
      </c>
      <c r="J17" s="24">
        <v>400</v>
      </c>
      <c r="K17" s="24">
        <v>48</v>
      </c>
      <c r="L17" s="220">
        <f t="shared" si="0"/>
        <v>12</v>
      </c>
    </row>
    <row r="18" spans="1:12" s="18" customFormat="1" ht="12" customHeight="1">
      <c r="A18" s="32" t="s">
        <v>524</v>
      </c>
      <c r="B18" s="21" t="s">
        <v>74</v>
      </c>
      <c r="C18" s="21" t="s">
        <v>524</v>
      </c>
      <c r="D18" s="21" t="s">
        <v>524</v>
      </c>
      <c r="E18" s="21" t="s">
        <v>524</v>
      </c>
      <c r="F18" s="21" t="s">
        <v>524</v>
      </c>
      <c r="G18" s="21" t="s">
        <v>127</v>
      </c>
      <c r="H18" s="22">
        <f>H19+H20</f>
        <v>3152</v>
      </c>
      <c r="I18" s="22">
        <f>I19+I20</f>
        <v>3152</v>
      </c>
      <c r="J18" s="22">
        <f>J19+J20</f>
        <v>3152</v>
      </c>
      <c r="K18" s="22">
        <f>K19+K20</f>
        <v>559.24</v>
      </c>
      <c r="L18" s="33">
        <f>K18/J18*100</f>
        <v>17.742385786802032</v>
      </c>
    </row>
    <row r="19" spans="1:12" s="68" customFormat="1" ht="12.75">
      <c r="A19" s="64" t="s">
        <v>524</v>
      </c>
      <c r="B19" s="65" t="s">
        <v>524</v>
      </c>
      <c r="C19" s="65" t="s">
        <v>524</v>
      </c>
      <c r="D19" s="218" t="s">
        <v>128</v>
      </c>
      <c r="E19" s="218" t="s">
        <v>142</v>
      </c>
      <c r="F19" s="218" t="s">
        <v>530</v>
      </c>
      <c r="G19" s="218" t="s">
        <v>214</v>
      </c>
      <c r="H19" s="221">
        <v>10</v>
      </c>
      <c r="I19" s="221">
        <v>10</v>
      </c>
      <c r="J19" s="221">
        <v>10</v>
      </c>
      <c r="K19" s="221">
        <v>0</v>
      </c>
      <c r="L19" s="222">
        <f>K19/J19*100</f>
        <v>0</v>
      </c>
    </row>
    <row r="20" spans="1:12" s="68" customFormat="1" ht="12.75">
      <c r="A20" s="64"/>
      <c r="B20" s="65"/>
      <c r="C20" s="65"/>
      <c r="D20" s="65"/>
      <c r="E20" s="65" t="s">
        <v>151</v>
      </c>
      <c r="F20" s="65"/>
      <c r="G20" s="65" t="s">
        <v>152</v>
      </c>
      <c r="H20" s="66">
        <f>SUM(H21:H27)</f>
        <v>3142</v>
      </c>
      <c r="I20" s="66">
        <f>SUM(I21:I27)</f>
        <v>3142</v>
      </c>
      <c r="J20" s="66">
        <f>SUM(J21:J27)</f>
        <v>3142</v>
      </c>
      <c r="K20" s="66">
        <f>SUM(K21:K27)</f>
        <v>559.24</v>
      </c>
      <c r="L20" s="73">
        <f>K20/J20*100</f>
        <v>17.79885423297263</v>
      </c>
    </row>
    <row r="21" spans="1:12" s="2" customFormat="1" ht="12.75">
      <c r="A21" s="30" t="s">
        <v>524</v>
      </c>
      <c r="B21" s="4" t="s">
        <v>524</v>
      </c>
      <c r="C21" s="4" t="s">
        <v>524</v>
      </c>
      <c r="D21" s="4" t="s">
        <v>128</v>
      </c>
      <c r="E21" s="4" t="s">
        <v>75</v>
      </c>
      <c r="F21" s="4" t="s">
        <v>530</v>
      </c>
      <c r="G21" s="4" t="s">
        <v>304</v>
      </c>
      <c r="H21" s="24">
        <v>500</v>
      </c>
      <c r="I21" s="24">
        <v>500</v>
      </c>
      <c r="J21" s="24">
        <v>500</v>
      </c>
      <c r="K21" s="24">
        <v>211.24</v>
      </c>
      <c r="L21" s="222">
        <f aca="true" t="shared" si="1" ref="L21:L26">K21/J21*100</f>
        <v>42.248000000000005</v>
      </c>
    </row>
    <row r="22" spans="1:12" s="2" customFormat="1" ht="12.75">
      <c r="A22" s="30" t="s">
        <v>524</v>
      </c>
      <c r="B22" s="4" t="s">
        <v>524</v>
      </c>
      <c r="C22" s="4" t="s">
        <v>524</v>
      </c>
      <c r="D22" s="4" t="s">
        <v>128</v>
      </c>
      <c r="E22" s="4" t="s">
        <v>75</v>
      </c>
      <c r="F22" s="4" t="s">
        <v>530</v>
      </c>
      <c r="G22" s="4" t="s">
        <v>6</v>
      </c>
      <c r="H22" s="24">
        <v>200</v>
      </c>
      <c r="I22" s="24">
        <v>200</v>
      </c>
      <c r="J22" s="24">
        <v>200</v>
      </c>
      <c r="K22" s="24">
        <v>0</v>
      </c>
      <c r="L22" s="222">
        <f t="shared" si="1"/>
        <v>0</v>
      </c>
    </row>
    <row r="23" spans="1:12" s="2" customFormat="1" ht="12.75">
      <c r="A23" s="30" t="s">
        <v>524</v>
      </c>
      <c r="B23" s="4" t="s">
        <v>524</v>
      </c>
      <c r="C23" s="4" t="s">
        <v>524</v>
      </c>
      <c r="D23" s="4" t="s">
        <v>128</v>
      </c>
      <c r="E23" s="4" t="s">
        <v>538</v>
      </c>
      <c r="F23" s="4" t="s">
        <v>530</v>
      </c>
      <c r="G23" s="4" t="s">
        <v>153</v>
      </c>
      <c r="H23" s="24">
        <v>100</v>
      </c>
      <c r="I23" s="24">
        <v>100</v>
      </c>
      <c r="J23" s="24">
        <v>100</v>
      </c>
      <c r="K23" s="24">
        <v>0</v>
      </c>
      <c r="L23" s="222">
        <f t="shared" si="1"/>
        <v>0</v>
      </c>
    </row>
    <row r="24" spans="1:12" s="2" customFormat="1" ht="12.75">
      <c r="A24" s="30" t="s">
        <v>524</v>
      </c>
      <c r="B24" s="4" t="s">
        <v>524</v>
      </c>
      <c r="C24" s="4" t="s">
        <v>524</v>
      </c>
      <c r="D24" s="4" t="s">
        <v>128</v>
      </c>
      <c r="E24" s="4" t="s">
        <v>81</v>
      </c>
      <c r="F24" s="4" t="s">
        <v>530</v>
      </c>
      <c r="G24" s="43" t="s">
        <v>494</v>
      </c>
      <c r="H24" s="24">
        <v>500</v>
      </c>
      <c r="I24" s="24">
        <v>500</v>
      </c>
      <c r="J24" s="24">
        <v>500</v>
      </c>
      <c r="K24" s="5">
        <v>0</v>
      </c>
      <c r="L24" s="222">
        <f t="shared" si="1"/>
        <v>0</v>
      </c>
    </row>
    <row r="25" spans="1:12" s="2" customFormat="1" ht="12.75">
      <c r="A25" s="30" t="s">
        <v>524</v>
      </c>
      <c r="B25" s="4" t="s">
        <v>524</v>
      </c>
      <c r="C25" s="4" t="s">
        <v>524</v>
      </c>
      <c r="D25" s="4" t="s">
        <v>128</v>
      </c>
      <c r="E25" s="4" t="s">
        <v>546</v>
      </c>
      <c r="F25" s="4" t="s">
        <v>530</v>
      </c>
      <c r="G25" s="43" t="s">
        <v>388</v>
      </c>
      <c r="H25" s="24">
        <v>100</v>
      </c>
      <c r="I25" s="24">
        <v>100</v>
      </c>
      <c r="J25" s="24">
        <v>100</v>
      </c>
      <c r="K25" s="24">
        <v>0</v>
      </c>
      <c r="L25" s="222">
        <f t="shared" si="1"/>
        <v>0</v>
      </c>
    </row>
    <row r="26" spans="1:12" s="2" customFormat="1" ht="12.75">
      <c r="A26" s="30"/>
      <c r="B26" s="4" t="s">
        <v>524</v>
      </c>
      <c r="C26" s="4" t="s">
        <v>524</v>
      </c>
      <c r="D26" s="4" t="s">
        <v>128</v>
      </c>
      <c r="E26" s="4" t="s">
        <v>552</v>
      </c>
      <c r="F26" s="4" t="s">
        <v>530</v>
      </c>
      <c r="G26" s="43" t="s">
        <v>198</v>
      </c>
      <c r="H26" s="24">
        <v>350</v>
      </c>
      <c r="I26" s="24">
        <v>350</v>
      </c>
      <c r="J26" s="24">
        <v>350</v>
      </c>
      <c r="K26" s="24">
        <v>0</v>
      </c>
      <c r="L26" s="222">
        <f t="shared" si="1"/>
        <v>0</v>
      </c>
    </row>
    <row r="27" spans="1:12" s="2" customFormat="1" ht="16.5" customHeight="1">
      <c r="A27" s="30"/>
      <c r="B27" s="4" t="s">
        <v>524</v>
      </c>
      <c r="C27" s="4" t="s">
        <v>524</v>
      </c>
      <c r="D27" s="4" t="s">
        <v>128</v>
      </c>
      <c r="E27" s="4" t="s">
        <v>492</v>
      </c>
      <c r="F27" s="4" t="s">
        <v>530</v>
      </c>
      <c r="G27" s="43" t="s">
        <v>7</v>
      </c>
      <c r="H27" s="24">
        <v>1392</v>
      </c>
      <c r="I27" s="24">
        <v>1392</v>
      </c>
      <c r="J27" s="24">
        <v>1392</v>
      </c>
      <c r="K27" s="24">
        <v>348</v>
      </c>
      <c r="L27" s="222">
        <f>K27/J27*100</f>
        <v>25</v>
      </c>
    </row>
    <row r="28" spans="1:12" s="18" customFormat="1" ht="12.75">
      <c r="A28" s="32" t="s">
        <v>524</v>
      </c>
      <c r="B28" s="21" t="s">
        <v>85</v>
      </c>
      <c r="C28" s="21" t="s">
        <v>524</v>
      </c>
      <c r="D28" s="21" t="s">
        <v>524</v>
      </c>
      <c r="E28" s="21" t="s">
        <v>524</v>
      </c>
      <c r="F28" s="21" t="s">
        <v>524</v>
      </c>
      <c r="G28" s="21" t="s">
        <v>129</v>
      </c>
      <c r="H28" s="22">
        <f>SUM(H29:H31)</f>
        <v>4000</v>
      </c>
      <c r="I28" s="22">
        <f>SUM(I29:I31)</f>
        <v>4000</v>
      </c>
      <c r="J28" s="22">
        <f>SUM(J29:J31)</f>
        <v>4000</v>
      </c>
      <c r="K28" s="22">
        <f>SUM(K29:K31)</f>
        <v>7</v>
      </c>
      <c r="L28" s="311">
        <f>K28/J28*100</f>
        <v>0.17500000000000002</v>
      </c>
    </row>
    <row r="29" spans="1:12" s="2" customFormat="1" ht="12.75">
      <c r="A29" s="30" t="s">
        <v>524</v>
      </c>
      <c r="B29" s="4" t="s">
        <v>524</v>
      </c>
      <c r="C29" s="4" t="s">
        <v>524</v>
      </c>
      <c r="D29" s="4" t="s">
        <v>130</v>
      </c>
      <c r="E29" s="4" t="s">
        <v>534</v>
      </c>
      <c r="F29" s="4" t="s">
        <v>530</v>
      </c>
      <c r="G29" s="4" t="s">
        <v>172</v>
      </c>
      <c r="H29" s="24">
        <v>5</v>
      </c>
      <c r="I29" s="24">
        <v>5</v>
      </c>
      <c r="J29" s="24">
        <v>5</v>
      </c>
      <c r="K29" s="24">
        <v>0</v>
      </c>
      <c r="L29" s="35"/>
    </row>
    <row r="30" spans="1:12" s="2" customFormat="1" ht="12.75">
      <c r="A30" s="30" t="s">
        <v>524</v>
      </c>
      <c r="B30" s="4" t="s">
        <v>524</v>
      </c>
      <c r="C30" s="4" t="s">
        <v>524</v>
      </c>
      <c r="D30" s="4" t="s">
        <v>130</v>
      </c>
      <c r="E30" s="4" t="s">
        <v>552</v>
      </c>
      <c r="F30" s="4" t="s">
        <v>530</v>
      </c>
      <c r="G30" s="4" t="s">
        <v>206</v>
      </c>
      <c r="H30" s="24">
        <v>3000</v>
      </c>
      <c r="I30" s="24">
        <v>3000</v>
      </c>
      <c r="J30" s="24">
        <v>3000</v>
      </c>
      <c r="K30" s="24">
        <v>0</v>
      </c>
      <c r="L30" s="35"/>
    </row>
    <row r="31" spans="1:12" s="2" customFormat="1" ht="25.5">
      <c r="A31" s="30" t="s">
        <v>524</v>
      </c>
      <c r="B31" s="4" t="s">
        <v>524</v>
      </c>
      <c r="C31" s="4" t="s">
        <v>524</v>
      </c>
      <c r="D31" s="4" t="s">
        <v>130</v>
      </c>
      <c r="E31" s="4" t="s">
        <v>492</v>
      </c>
      <c r="F31" s="4" t="s">
        <v>530</v>
      </c>
      <c r="G31" s="43" t="s">
        <v>8</v>
      </c>
      <c r="H31" s="24">
        <v>995</v>
      </c>
      <c r="I31" s="24">
        <v>995</v>
      </c>
      <c r="J31" s="24">
        <v>995</v>
      </c>
      <c r="K31" s="24">
        <v>7</v>
      </c>
      <c r="L31" s="35"/>
    </row>
    <row r="32" spans="1:12" s="18" customFormat="1" ht="12.75">
      <c r="A32" s="32" t="s">
        <v>524</v>
      </c>
      <c r="B32" s="21" t="s">
        <v>97</v>
      </c>
      <c r="C32" s="21" t="s">
        <v>524</v>
      </c>
      <c r="D32" s="21" t="s">
        <v>524</v>
      </c>
      <c r="E32" s="21" t="s">
        <v>524</v>
      </c>
      <c r="F32" s="21" t="s">
        <v>524</v>
      </c>
      <c r="G32" s="21" t="s">
        <v>131</v>
      </c>
      <c r="H32" s="22">
        <v>2500</v>
      </c>
      <c r="I32" s="22">
        <v>2500</v>
      </c>
      <c r="J32" s="22">
        <v>2500</v>
      </c>
      <c r="K32" s="22">
        <f>K33</f>
        <v>485.57</v>
      </c>
      <c r="L32" s="33">
        <f>K32/J32*100</f>
        <v>19.4228</v>
      </c>
    </row>
    <row r="33" spans="1:12" s="2" customFormat="1" ht="26.25" thickBot="1">
      <c r="A33" s="30" t="s">
        <v>524</v>
      </c>
      <c r="B33" s="4" t="s">
        <v>524</v>
      </c>
      <c r="C33" s="4" t="s">
        <v>524</v>
      </c>
      <c r="D33" s="4" t="s">
        <v>130</v>
      </c>
      <c r="E33" s="4" t="s">
        <v>132</v>
      </c>
      <c r="F33" s="4" t="s">
        <v>556</v>
      </c>
      <c r="G33" s="43" t="s">
        <v>305</v>
      </c>
      <c r="H33" s="24">
        <v>2500</v>
      </c>
      <c r="I33" s="24">
        <v>2500</v>
      </c>
      <c r="J33" s="24">
        <v>2500</v>
      </c>
      <c r="K33" s="24">
        <v>485.57</v>
      </c>
      <c r="L33" s="35"/>
    </row>
    <row r="34" spans="1:12" s="1" customFormat="1" ht="39" customHeight="1">
      <c r="A34" s="26" t="s">
        <v>135</v>
      </c>
      <c r="B34" s="27" t="s">
        <v>134</v>
      </c>
      <c r="C34" s="27" t="s">
        <v>136</v>
      </c>
      <c r="D34" s="27" t="s">
        <v>137</v>
      </c>
      <c r="E34" s="27" t="s">
        <v>518</v>
      </c>
      <c r="F34" s="27" t="s">
        <v>519</v>
      </c>
      <c r="G34" s="27" t="s">
        <v>520</v>
      </c>
      <c r="H34" s="28" t="s">
        <v>521</v>
      </c>
      <c r="I34" s="259" t="s">
        <v>400</v>
      </c>
      <c r="J34" s="28" t="s">
        <v>522</v>
      </c>
      <c r="K34" s="28" t="s">
        <v>523</v>
      </c>
      <c r="L34" s="264" t="s">
        <v>138</v>
      </c>
    </row>
    <row r="35" spans="1:12" s="18" customFormat="1" ht="13.5" customHeight="1">
      <c r="A35" s="32" t="s">
        <v>524</v>
      </c>
      <c r="B35" s="21" t="s">
        <v>107</v>
      </c>
      <c r="C35" s="21" t="s">
        <v>524</v>
      </c>
      <c r="D35" s="21" t="s">
        <v>524</v>
      </c>
      <c r="E35" s="21" t="s">
        <v>524</v>
      </c>
      <c r="F35" s="21" t="s">
        <v>524</v>
      </c>
      <c r="G35" s="62" t="s">
        <v>411</v>
      </c>
      <c r="H35" s="22">
        <f>SUM(H36:H37)</f>
        <v>700</v>
      </c>
      <c r="I35" s="22">
        <f>SUM(I36:I37)</f>
        <v>700</v>
      </c>
      <c r="J35" s="22">
        <f>SUM(J36:J37)</f>
        <v>1000</v>
      </c>
      <c r="K35" s="22">
        <f>SUM(K36:K37)</f>
        <v>0</v>
      </c>
      <c r="L35" s="33">
        <f>K35/J35*100</f>
        <v>0</v>
      </c>
    </row>
    <row r="36" spans="1:12" s="2" customFormat="1" ht="12.75">
      <c r="A36" s="30" t="s">
        <v>524</v>
      </c>
      <c r="B36" s="4" t="s">
        <v>524</v>
      </c>
      <c r="C36" s="4" t="s">
        <v>524</v>
      </c>
      <c r="D36" s="4" t="s">
        <v>124</v>
      </c>
      <c r="E36" s="4" t="s">
        <v>500</v>
      </c>
      <c r="F36" s="4" t="s">
        <v>530</v>
      </c>
      <c r="G36" s="43" t="s">
        <v>9</v>
      </c>
      <c r="H36" s="24">
        <v>0</v>
      </c>
      <c r="I36" s="24">
        <v>0</v>
      </c>
      <c r="J36" s="24">
        <v>300</v>
      </c>
      <c r="K36" s="24">
        <v>0</v>
      </c>
      <c r="L36" s="35"/>
    </row>
    <row r="37" spans="1:12" s="2" customFormat="1" ht="13.5" thickBot="1">
      <c r="A37" s="40" t="s">
        <v>524</v>
      </c>
      <c r="B37" s="41" t="s">
        <v>524</v>
      </c>
      <c r="C37" s="41" t="s">
        <v>524</v>
      </c>
      <c r="D37" s="41" t="s">
        <v>124</v>
      </c>
      <c r="E37" s="41" t="s">
        <v>133</v>
      </c>
      <c r="F37" s="41" t="s">
        <v>530</v>
      </c>
      <c r="G37" s="284" t="s">
        <v>10</v>
      </c>
      <c r="H37" s="42">
        <v>700</v>
      </c>
      <c r="I37" s="42">
        <v>700</v>
      </c>
      <c r="J37" s="42">
        <v>700</v>
      </c>
      <c r="K37" s="42">
        <v>0</v>
      </c>
      <c r="L37" s="315"/>
    </row>
    <row r="39" ht="13.5" thickBot="1"/>
    <row r="40" spans="1:5" ht="12.75">
      <c r="A40" s="438" t="s">
        <v>291</v>
      </c>
      <c r="B40" s="436" t="s">
        <v>292</v>
      </c>
      <c r="C40" s="436"/>
      <c r="D40" s="436" t="s">
        <v>21</v>
      </c>
      <c r="E40" s="440"/>
    </row>
    <row r="41" spans="1:5" ht="13.5" thickBot="1">
      <c r="A41" s="439"/>
      <c r="B41" s="437" t="s">
        <v>499</v>
      </c>
      <c r="C41" s="437"/>
      <c r="D41" s="437" t="s">
        <v>19</v>
      </c>
      <c r="E41" s="441"/>
    </row>
    <row r="42" spans="1:4" ht="12.75">
      <c r="A42" s="344"/>
      <c r="B42" s="345"/>
      <c r="C42" s="345"/>
      <c r="D42" s="346"/>
    </row>
    <row r="43" spans="1:4" ht="12.75">
      <c r="A43" s="344"/>
      <c r="B43" s="345"/>
      <c r="C43" s="345"/>
      <c r="D43" s="346"/>
    </row>
    <row r="44" spans="1:4" ht="12.75">
      <c r="A44" s="344"/>
      <c r="B44" s="345"/>
      <c r="C44" s="345"/>
      <c r="D44" s="346"/>
    </row>
    <row r="45" spans="1:4" ht="12.75">
      <c r="A45" s="344"/>
      <c r="B45" s="345"/>
      <c r="C45" s="345"/>
      <c r="D45" s="346"/>
    </row>
    <row r="46" spans="1:4" ht="12.75">
      <c r="A46" s="344"/>
      <c r="B46" s="345"/>
      <c r="C46" s="345"/>
      <c r="D46" s="346"/>
    </row>
    <row r="47" spans="1:4" ht="12.75">
      <c r="A47" s="344"/>
      <c r="B47" s="345"/>
      <c r="C47" s="345"/>
      <c r="D47" s="346"/>
    </row>
    <row r="48" spans="1:4" ht="12.75">
      <c r="A48" s="344"/>
      <c r="B48" s="345"/>
      <c r="C48" s="345"/>
      <c r="D48" s="346"/>
    </row>
    <row r="49" spans="1:4" ht="12.75">
      <c r="A49" s="344"/>
      <c r="B49" s="345"/>
      <c r="C49" s="345"/>
      <c r="D49" s="346"/>
    </row>
    <row r="50" spans="1:4" ht="12.75">
      <c r="A50" s="344"/>
      <c r="B50" s="345"/>
      <c r="C50" s="345"/>
      <c r="D50" s="346"/>
    </row>
    <row r="51" spans="1:4" ht="12.75">
      <c r="A51" s="344"/>
      <c r="B51" s="345"/>
      <c r="C51" s="345"/>
      <c r="D51" s="346"/>
    </row>
    <row r="52" spans="1:4" ht="12.75">
      <c r="A52" s="344"/>
      <c r="B52" s="345"/>
      <c r="C52" s="345"/>
      <c r="D52" s="346"/>
    </row>
    <row r="53" spans="1:4" ht="12.75">
      <c r="A53" s="344"/>
      <c r="B53" s="345"/>
      <c r="C53" s="345"/>
      <c r="D53" s="346"/>
    </row>
    <row r="54" spans="1:4" ht="12.75">
      <c r="A54" s="344"/>
      <c r="B54" s="345"/>
      <c r="C54" s="345"/>
      <c r="D54" s="346"/>
    </row>
    <row r="55" spans="1:4" ht="12.75">
      <c r="A55" s="344"/>
      <c r="B55" s="345"/>
      <c r="C55" s="345"/>
      <c r="D55" s="346"/>
    </row>
    <row r="56" spans="1:4" ht="12.75">
      <c r="A56" s="344"/>
      <c r="B56" s="345"/>
      <c r="C56" s="345"/>
      <c r="D56" s="346"/>
    </row>
    <row r="57" spans="1:4" ht="12.75">
      <c r="A57" s="344"/>
      <c r="B57" s="345"/>
      <c r="C57" s="345"/>
      <c r="D57" s="346"/>
    </row>
    <row r="58" spans="1:4" ht="12.75">
      <c r="A58" s="344"/>
      <c r="B58" s="345"/>
      <c r="C58" s="345"/>
      <c r="D58" s="346"/>
    </row>
    <row r="59" spans="1:4" ht="12.75">
      <c r="A59" s="344"/>
      <c r="B59" s="345"/>
      <c r="C59" s="345"/>
      <c r="D59" s="346"/>
    </row>
    <row r="60" spans="1:4" ht="12.75">
      <c r="A60" s="344"/>
      <c r="B60" s="345"/>
      <c r="C60" s="345"/>
      <c r="D60" s="346"/>
    </row>
    <row r="61" spans="1:4" ht="12.75">
      <c r="A61" s="344"/>
      <c r="B61" s="345"/>
      <c r="C61" s="345"/>
      <c r="D61" s="346"/>
    </row>
    <row r="62" spans="1:4" ht="12.75">
      <c r="A62" s="344"/>
      <c r="B62" s="345"/>
      <c r="C62" s="345"/>
      <c r="D62" s="346"/>
    </row>
    <row r="63" spans="1:4" ht="12.75">
      <c r="A63" s="344"/>
      <c r="B63" s="345"/>
      <c r="C63" s="345"/>
      <c r="D63" s="346"/>
    </row>
    <row r="64" spans="1:4" ht="12.75">
      <c r="A64" s="344"/>
      <c r="B64" s="345"/>
      <c r="C64" s="345"/>
      <c r="D64" s="346"/>
    </row>
    <row r="65" spans="1:4" ht="12.75">
      <c r="A65" s="344"/>
      <c r="B65" s="345"/>
      <c r="C65" s="345"/>
      <c r="D65" s="346"/>
    </row>
    <row r="66" spans="1:4" ht="12.75">
      <c r="A66" s="344"/>
      <c r="B66" s="345"/>
      <c r="C66" s="345"/>
      <c r="D66" s="346"/>
    </row>
    <row r="67" spans="1:4" ht="12.75">
      <c r="A67" s="344"/>
      <c r="B67" s="345"/>
      <c r="C67" s="345"/>
      <c r="D67" s="346"/>
    </row>
    <row r="68" spans="1:4" ht="12.75">
      <c r="A68" s="344"/>
      <c r="B68" s="345"/>
      <c r="C68" s="345"/>
      <c r="D68" s="346"/>
    </row>
    <row r="69" spans="1:4" ht="12.75">
      <c r="A69" s="344"/>
      <c r="B69" s="345"/>
      <c r="C69" s="345"/>
      <c r="D69" s="346"/>
    </row>
    <row r="70" spans="1:4" ht="21" customHeight="1">
      <c r="A70" s="344"/>
      <c r="B70" s="345"/>
      <c r="C70" s="345"/>
      <c r="D70" s="346"/>
    </row>
    <row r="71" ht="13.5" customHeight="1"/>
  </sheetData>
  <sheetProtection/>
  <mergeCells count="5">
    <mergeCell ref="B40:C40"/>
    <mergeCell ref="B41:C41"/>
    <mergeCell ref="A40:A41"/>
    <mergeCell ref="D40:E40"/>
    <mergeCell ref="D41:E41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31.3.2011
VÝDAVKY - Program 8: Náboženské, zdravotnícke a sociálne služby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H18" sqref="H18:L18"/>
    </sheetView>
  </sheetViews>
  <sheetFormatPr defaultColWidth="9.00390625" defaultRowHeight="12.75"/>
  <cols>
    <col min="1" max="1" width="10.125" style="0" customWidth="1"/>
    <col min="2" max="2" width="7.25390625" style="0" customWidth="1"/>
    <col min="3" max="3" width="7.375" style="0" customWidth="1"/>
    <col min="4" max="4" width="7.00390625" style="0" customWidth="1"/>
    <col min="5" max="5" width="11.00390625" style="0" customWidth="1"/>
    <col min="6" max="7" width="9.125" style="0" customWidth="1"/>
    <col min="8" max="8" width="8.375" style="0" customWidth="1"/>
    <col min="9" max="9" width="7.125" style="0" customWidth="1"/>
    <col min="10" max="10" width="6.875" style="0" customWidth="1"/>
    <col min="11" max="11" width="7.25390625" style="0" customWidth="1"/>
    <col min="12" max="12" width="1.75390625" style="0" customWidth="1"/>
    <col min="13" max="13" width="0.12890625" style="0" customWidth="1"/>
  </cols>
  <sheetData>
    <row r="1" spans="1:13" ht="18">
      <c r="A1" s="442" t="s">
        <v>620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6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6.7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" customFormat="1" ht="63.75">
      <c r="A4" s="123" t="s">
        <v>333</v>
      </c>
      <c r="B4" s="124" t="s">
        <v>624</v>
      </c>
      <c r="C4" s="124" t="s">
        <v>334</v>
      </c>
      <c r="D4" s="124" t="s">
        <v>335</v>
      </c>
      <c r="E4" s="124" t="s">
        <v>621</v>
      </c>
      <c r="F4" s="140" t="s">
        <v>622</v>
      </c>
      <c r="G4" s="140" t="s">
        <v>623</v>
      </c>
      <c r="H4" s="443" t="s">
        <v>336</v>
      </c>
      <c r="I4" s="444"/>
      <c r="J4" s="444"/>
      <c r="K4" s="444"/>
      <c r="L4" s="444"/>
      <c r="M4" s="445"/>
    </row>
    <row r="5" spans="1:13" s="1" customFormat="1" ht="17.25" customHeight="1">
      <c r="A5" s="130" t="s">
        <v>343</v>
      </c>
      <c r="B5" s="131"/>
      <c r="C5" s="131"/>
      <c r="D5" s="131"/>
      <c r="E5" s="290" t="s">
        <v>626</v>
      </c>
      <c r="F5" s="358"/>
      <c r="G5" s="358"/>
      <c r="H5" s="132" t="s">
        <v>378</v>
      </c>
      <c r="I5" s="133"/>
      <c r="J5" s="133"/>
      <c r="K5" s="133"/>
      <c r="L5" s="133"/>
      <c r="M5" s="134"/>
    </row>
    <row r="6" spans="1:13" s="1" customFormat="1" ht="24.75" customHeight="1">
      <c r="A6" s="130"/>
      <c r="B6" s="131"/>
      <c r="C6" s="135"/>
      <c r="D6" s="363" t="s">
        <v>666</v>
      </c>
      <c r="E6" s="297" t="s">
        <v>625</v>
      </c>
      <c r="F6" s="359" t="s">
        <v>691</v>
      </c>
      <c r="G6" s="359" t="s">
        <v>627</v>
      </c>
      <c r="H6" s="446" t="s">
        <v>628</v>
      </c>
      <c r="I6" s="447"/>
      <c r="J6" s="447"/>
      <c r="K6" s="447"/>
      <c r="L6" s="447"/>
      <c r="M6" s="134"/>
    </row>
    <row r="7" spans="1:13" s="1" customFormat="1" ht="9.75" customHeight="1">
      <c r="A7" s="130"/>
      <c r="B7" s="131"/>
      <c r="C7" s="135"/>
      <c r="D7" s="296"/>
      <c r="E7" s="297"/>
      <c r="F7" s="359"/>
      <c r="G7" s="359"/>
      <c r="H7" s="179"/>
      <c r="I7" s="180"/>
      <c r="J7" s="180"/>
      <c r="K7" s="180"/>
      <c r="L7" s="180"/>
      <c r="M7" s="134"/>
    </row>
    <row r="8" spans="1:13" s="1" customFormat="1" ht="25.5" customHeight="1">
      <c r="A8" s="130" t="s">
        <v>344</v>
      </c>
      <c r="B8" s="131"/>
      <c r="C8" s="131"/>
      <c r="D8" s="131"/>
      <c r="E8" s="290" t="s">
        <v>715</v>
      </c>
      <c r="F8" s="358"/>
      <c r="G8" s="358"/>
      <c r="H8" s="132" t="s">
        <v>378</v>
      </c>
      <c r="I8" s="133"/>
      <c r="J8" s="133"/>
      <c r="K8" s="133"/>
      <c r="L8" s="133"/>
      <c r="M8" s="134"/>
    </row>
    <row r="9" spans="1:13" ht="38.25" customHeight="1">
      <c r="A9" s="125" t="s">
        <v>329</v>
      </c>
      <c r="B9" s="4"/>
      <c r="C9" s="192" t="s">
        <v>528</v>
      </c>
      <c r="D9" s="364" t="s">
        <v>667</v>
      </c>
      <c r="E9" s="242" t="s">
        <v>698</v>
      </c>
      <c r="F9" s="360" t="s">
        <v>630</v>
      </c>
      <c r="G9" s="360" t="s">
        <v>629</v>
      </c>
      <c r="H9" s="446" t="s">
        <v>631</v>
      </c>
      <c r="I9" s="447"/>
      <c r="J9" s="447"/>
      <c r="K9" s="447"/>
      <c r="L9" s="448"/>
      <c r="M9" s="126"/>
    </row>
    <row r="10" spans="1:13" ht="9.75" customHeight="1">
      <c r="A10" s="125"/>
      <c r="B10" s="4"/>
      <c r="C10" s="192"/>
      <c r="D10" s="364"/>
      <c r="E10" s="242"/>
      <c r="F10" s="360"/>
      <c r="G10" s="360"/>
      <c r="H10" s="446"/>
      <c r="I10" s="447"/>
      <c r="J10" s="447"/>
      <c r="K10" s="447"/>
      <c r="L10" s="447"/>
      <c r="M10" s="126"/>
    </row>
    <row r="11" spans="1:13" ht="25.5" customHeight="1">
      <c r="A11" s="125" t="s">
        <v>330</v>
      </c>
      <c r="B11" s="4" t="s">
        <v>702</v>
      </c>
      <c r="C11" s="192" t="s">
        <v>528</v>
      </c>
      <c r="D11" s="364" t="s">
        <v>703</v>
      </c>
      <c r="E11" s="242" t="s">
        <v>704</v>
      </c>
      <c r="F11" s="360" t="s">
        <v>691</v>
      </c>
      <c r="G11" s="360" t="s">
        <v>705</v>
      </c>
      <c r="H11" s="446" t="s">
        <v>164</v>
      </c>
      <c r="I11" s="447"/>
      <c r="J11" s="447"/>
      <c r="K11" s="447"/>
      <c r="L11" s="447"/>
      <c r="M11" s="126"/>
    </row>
    <row r="12" spans="1:13" ht="25.5" customHeight="1">
      <c r="A12" s="125"/>
      <c r="B12" s="4" t="s">
        <v>702</v>
      </c>
      <c r="C12" s="192" t="s">
        <v>528</v>
      </c>
      <c r="D12" s="364" t="s">
        <v>707</v>
      </c>
      <c r="E12" s="242" t="s">
        <v>709</v>
      </c>
      <c r="F12" s="360" t="s">
        <v>637</v>
      </c>
      <c r="G12" s="360" t="s">
        <v>710</v>
      </c>
      <c r="H12" s="446" t="s">
        <v>708</v>
      </c>
      <c r="I12" s="447"/>
      <c r="J12" s="447"/>
      <c r="K12" s="447"/>
      <c r="L12" s="447"/>
      <c r="M12" s="126"/>
    </row>
    <row r="13" spans="1:13" ht="25.5" customHeight="1">
      <c r="A13" s="125"/>
      <c r="B13" s="4" t="s">
        <v>702</v>
      </c>
      <c r="C13" s="192" t="s">
        <v>528</v>
      </c>
      <c r="D13" s="364" t="s">
        <v>706</v>
      </c>
      <c r="E13" s="242" t="s">
        <v>356</v>
      </c>
      <c r="F13" s="360" t="s">
        <v>637</v>
      </c>
      <c r="G13" s="360" t="s">
        <v>711</v>
      </c>
      <c r="H13" s="446" t="s">
        <v>712</v>
      </c>
      <c r="I13" s="447"/>
      <c r="J13" s="447"/>
      <c r="K13" s="447"/>
      <c r="L13" s="447"/>
      <c r="M13" s="126"/>
    </row>
    <row r="14" spans="1:13" ht="8.25" customHeight="1">
      <c r="A14" s="125"/>
      <c r="B14" s="4"/>
      <c r="C14" s="192"/>
      <c r="D14" s="364"/>
      <c r="E14" s="242"/>
      <c r="F14" s="360"/>
      <c r="G14" s="360"/>
      <c r="H14" s="195"/>
      <c r="I14" s="196"/>
      <c r="J14" s="196"/>
      <c r="K14" s="196"/>
      <c r="L14" s="196"/>
      <c r="M14" s="126"/>
    </row>
    <row r="15" spans="1:13" ht="39.75" customHeight="1">
      <c r="A15" s="292" t="s">
        <v>331</v>
      </c>
      <c r="B15" s="60" t="s">
        <v>424</v>
      </c>
      <c r="C15" s="193" t="s">
        <v>528</v>
      </c>
      <c r="D15" s="217" t="s">
        <v>668</v>
      </c>
      <c r="E15" s="291" t="s">
        <v>692</v>
      </c>
      <c r="F15" s="361" t="s">
        <v>632</v>
      </c>
      <c r="G15" s="361" t="s">
        <v>693</v>
      </c>
      <c r="H15" s="449" t="s">
        <v>716</v>
      </c>
      <c r="I15" s="450"/>
      <c r="J15" s="450"/>
      <c r="K15" s="450"/>
      <c r="L15" s="451"/>
      <c r="M15" s="126"/>
    </row>
    <row r="16" spans="1:13" ht="27.75" customHeight="1">
      <c r="A16" s="194"/>
      <c r="B16" s="60" t="s">
        <v>424</v>
      </c>
      <c r="C16" s="193" t="s">
        <v>528</v>
      </c>
      <c r="D16" s="217" t="s">
        <v>669</v>
      </c>
      <c r="E16" s="291" t="s">
        <v>639</v>
      </c>
      <c r="F16" s="361" t="s">
        <v>633</v>
      </c>
      <c r="G16" s="361" t="s">
        <v>640</v>
      </c>
      <c r="H16" s="449" t="s">
        <v>634</v>
      </c>
      <c r="I16" s="450"/>
      <c r="J16" s="450"/>
      <c r="K16" s="450"/>
      <c r="L16" s="451"/>
      <c r="M16" s="126"/>
    </row>
    <row r="17" spans="1:13" ht="9" customHeight="1">
      <c r="A17" s="194"/>
      <c r="B17" s="60"/>
      <c r="C17" s="193"/>
      <c r="D17" s="217"/>
      <c r="E17" s="291"/>
      <c r="F17" s="361"/>
      <c r="G17" s="361"/>
      <c r="H17" s="197"/>
      <c r="I17" s="198"/>
      <c r="J17" s="198"/>
      <c r="K17" s="198"/>
      <c r="L17" s="216"/>
      <c r="M17" s="126"/>
    </row>
    <row r="18" spans="1:13" ht="27" customHeight="1">
      <c r="A18" s="215"/>
      <c r="B18" s="60" t="s">
        <v>635</v>
      </c>
      <c r="C18" s="193" t="s">
        <v>105</v>
      </c>
      <c r="D18" s="217" t="s">
        <v>670</v>
      </c>
      <c r="E18" s="291" t="s">
        <v>636</v>
      </c>
      <c r="F18" s="361" t="s">
        <v>637</v>
      </c>
      <c r="G18" s="361" t="s">
        <v>638</v>
      </c>
      <c r="H18" s="449" t="s">
        <v>641</v>
      </c>
      <c r="I18" s="450"/>
      <c r="J18" s="450"/>
      <c r="K18" s="450"/>
      <c r="L18" s="451"/>
      <c r="M18" s="126"/>
    </row>
    <row r="19" spans="1:13" ht="26.25" customHeight="1">
      <c r="A19" s="194"/>
      <c r="B19" s="60" t="s">
        <v>635</v>
      </c>
      <c r="C19" s="193" t="s">
        <v>105</v>
      </c>
      <c r="D19" s="217" t="s">
        <v>671</v>
      </c>
      <c r="E19" s="291" t="s">
        <v>642</v>
      </c>
      <c r="F19" s="361" t="s">
        <v>643</v>
      </c>
      <c r="G19" s="361" t="s">
        <v>644</v>
      </c>
      <c r="H19" s="449" t="s">
        <v>645</v>
      </c>
      <c r="I19" s="450"/>
      <c r="J19" s="450"/>
      <c r="K19" s="450"/>
      <c r="L19" s="451"/>
      <c r="M19" s="126"/>
    </row>
    <row r="20" spans="1:13" ht="26.25" customHeight="1">
      <c r="A20" s="194"/>
      <c r="B20" s="60" t="s">
        <v>635</v>
      </c>
      <c r="C20" s="193" t="s">
        <v>105</v>
      </c>
      <c r="D20" s="217" t="s">
        <v>694</v>
      </c>
      <c r="E20" s="291" t="s">
        <v>642</v>
      </c>
      <c r="F20" s="361" t="s">
        <v>637</v>
      </c>
      <c r="G20" s="361" t="s">
        <v>643</v>
      </c>
      <c r="H20" s="449" t="s">
        <v>695</v>
      </c>
      <c r="I20" s="450"/>
      <c r="J20" s="450"/>
      <c r="K20" s="450"/>
      <c r="L20" s="451"/>
      <c r="M20" s="126"/>
    </row>
    <row r="21" spans="1:13" ht="25.5" customHeight="1">
      <c r="A21" s="194"/>
      <c r="B21" s="60" t="s">
        <v>635</v>
      </c>
      <c r="C21" s="193" t="s">
        <v>105</v>
      </c>
      <c r="D21" s="217" t="s">
        <v>672</v>
      </c>
      <c r="E21" s="291" t="s">
        <v>646</v>
      </c>
      <c r="F21" s="361" t="s">
        <v>647</v>
      </c>
      <c r="G21" s="361" t="s">
        <v>648</v>
      </c>
      <c r="H21" s="449" t="s">
        <v>649</v>
      </c>
      <c r="I21" s="450"/>
      <c r="J21" s="450"/>
      <c r="K21" s="450"/>
      <c r="L21" s="451"/>
      <c r="M21" s="126"/>
    </row>
    <row r="22" spans="1:13" ht="10.5" customHeight="1">
      <c r="A22" s="194"/>
      <c r="B22" s="60"/>
      <c r="C22" s="193"/>
      <c r="D22" s="217"/>
      <c r="E22" s="291"/>
      <c r="F22" s="361"/>
      <c r="G22" s="361"/>
      <c r="H22" s="449"/>
      <c r="I22" s="450"/>
      <c r="J22" s="450"/>
      <c r="K22" s="450"/>
      <c r="L22" s="451"/>
      <c r="M22" s="126"/>
    </row>
    <row r="23" spans="1:13" ht="26.25" customHeight="1">
      <c r="A23" s="292" t="s">
        <v>471</v>
      </c>
      <c r="B23" s="60" t="s">
        <v>650</v>
      </c>
      <c r="C23" s="217" t="s">
        <v>673</v>
      </c>
      <c r="D23" s="217" t="s">
        <v>674</v>
      </c>
      <c r="E23" s="291" t="s">
        <v>651</v>
      </c>
      <c r="F23" s="361" t="s">
        <v>637</v>
      </c>
      <c r="G23" s="361" t="s">
        <v>651</v>
      </c>
      <c r="H23" s="449" t="s">
        <v>652</v>
      </c>
      <c r="I23" s="450"/>
      <c r="J23" s="450"/>
      <c r="K23" s="450"/>
      <c r="L23" s="451"/>
      <c r="M23" s="126"/>
    </row>
    <row r="24" spans="1:13" ht="8.25" customHeight="1">
      <c r="A24" s="194"/>
      <c r="B24" s="60"/>
      <c r="C24" s="193"/>
      <c r="D24" s="217"/>
      <c r="E24" s="291"/>
      <c r="F24" s="361"/>
      <c r="G24" s="361"/>
      <c r="H24" s="293"/>
      <c r="I24" s="294"/>
      <c r="J24" s="294"/>
      <c r="K24" s="294"/>
      <c r="L24" s="295"/>
      <c r="M24" s="126"/>
    </row>
    <row r="25" spans="1:13" ht="24.75" customHeight="1">
      <c r="A25" s="292" t="s">
        <v>332</v>
      </c>
      <c r="B25" s="60" t="s">
        <v>337</v>
      </c>
      <c r="C25" s="193" t="s">
        <v>114</v>
      </c>
      <c r="D25" s="217" t="s">
        <v>675</v>
      </c>
      <c r="E25" s="291" t="s">
        <v>354</v>
      </c>
      <c r="F25" s="361" t="s">
        <v>654</v>
      </c>
      <c r="G25" s="361" t="s">
        <v>655</v>
      </c>
      <c r="H25" s="449" t="s">
        <v>653</v>
      </c>
      <c r="I25" s="450"/>
      <c r="J25" s="450"/>
      <c r="K25" s="450"/>
      <c r="L25" s="451"/>
      <c r="M25" s="126"/>
    </row>
    <row r="26" spans="1:13" ht="26.25" customHeight="1">
      <c r="A26" s="194"/>
      <c r="B26" s="60" t="s">
        <v>337</v>
      </c>
      <c r="C26" s="193" t="s">
        <v>114</v>
      </c>
      <c r="D26" s="217" t="s">
        <v>667</v>
      </c>
      <c r="E26" s="291" t="s">
        <v>696</v>
      </c>
      <c r="F26" s="361" t="s">
        <v>637</v>
      </c>
      <c r="G26" s="361" t="s">
        <v>697</v>
      </c>
      <c r="H26" s="449" t="s">
        <v>656</v>
      </c>
      <c r="I26" s="450"/>
      <c r="J26" s="450"/>
      <c r="K26" s="450"/>
      <c r="L26" s="451"/>
      <c r="M26" s="126"/>
    </row>
    <row r="27" spans="1:13" ht="26.25" customHeight="1">
      <c r="A27" s="194"/>
      <c r="B27" s="60" t="s">
        <v>657</v>
      </c>
      <c r="C27" s="193" t="s">
        <v>117</v>
      </c>
      <c r="D27" s="217" t="s">
        <v>676</v>
      </c>
      <c r="E27" s="291" t="s">
        <v>658</v>
      </c>
      <c r="F27" s="361" t="s">
        <v>659</v>
      </c>
      <c r="G27" s="361" t="s">
        <v>660</v>
      </c>
      <c r="H27" s="449" t="s">
        <v>661</v>
      </c>
      <c r="I27" s="450"/>
      <c r="J27" s="450"/>
      <c r="K27" s="450"/>
      <c r="L27" s="451"/>
      <c r="M27" s="126"/>
    </row>
    <row r="28" spans="1:13" ht="26.25" customHeight="1">
      <c r="A28" s="194"/>
      <c r="B28" s="60" t="s">
        <v>657</v>
      </c>
      <c r="C28" s="193" t="s">
        <v>117</v>
      </c>
      <c r="D28" s="217" t="s">
        <v>677</v>
      </c>
      <c r="E28" s="291" t="s">
        <v>662</v>
      </c>
      <c r="F28" s="361" t="s">
        <v>637</v>
      </c>
      <c r="G28" s="361" t="s">
        <v>663</v>
      </c>
      <c r="H28" s="455" t="s">
        <v>664</v>
      </c>
      <c r="I28" s="456"/>
      <c r="J28" s="456"/>
      <c r="K28" s="456"/>
      <c r="L28" s="457"/>
      <c r="M28" s="126"/>
    </row>
    <row r="29" spans="1:13" ht="26.25" customHeight="1">
      <c r="A29" s="194"/>
      <c r="B29" s="60" t="s">
        <v>665</v>
      </c>
      <c r="C29" s="217" t="s">
        <v>679</v>
      </c>
      <c r="D29" s="217" t="s">
        <v>678</v>
      </c>
      <c r="E29" s="291" t="s">
        <v>680</v>
      </c>
      <c r="F29" s="361" t="s">
        <v>637</v>
      </c>
      <c r="G29" s="361" t="s">
        <v>681</v>
      </c>
      <c r="H29" s="449" t="s">
        <v>682</v>
      </c>
      <c r="I29" s="450"/>
      <c r="J29" s="450"/>
      <c r="K29" s="450"/>
      <c r="L29" s="451"/>
      <c r="M29" s="126"/>
    </row>
    <row r="30" spans="1:13" ht="27" customHeight="1">
      <c r="A30" s="292"/>
      <c r="B30" s="60" t="s">
        <v>665</v>
      </c>
      <c r="C30" s="193" t="s">
        <v>112</v>
      </c>
      <c r="D30" s="217" t="s">
        <v>683</v>
      </c>
      <c r="E30" s="291" t="s">
        <v>684</v>
      </c>
      <c r="F30" s="361" t="s">
        <v>637</v>
      </c>
      <c r="G30" s="361" t="s">
        <v>685</v>
      </c>
      <c r="H30" s="449" t="s">
        <v>686</v>
      </c>
      <c r="I30" s="450"/>
      <c r="J30" s="450"/>
      <c r="K30" s="450"/>
      <c r="L30" s="451"/>
      <c r="M30" s="126"/>
    </row>
    <row r="31" spans="1:13" ht="26.25" customHeight="1">
      <c r="A31" s="194"/>
      <c r="B31" s="60" t="s">
        <v>665</v>
      </c>
      <c r="C31" s="193" t="s">
        <v>112</v>
      </c>
      <c r="D31" s="217" t="s">
        <v>687</v>
      </c>
      <c r="E31" s="291" t="s">
        <v>639</v>
      </c>
      <c r="F31" s="361" t="s">
        <v>688</v>
      </c>
      <c r="G31" s="361" t="s">
        <v>689</v>
      </c>
      <c r="H31" s="449" t="s">
        <v>690</v>
      </c>
      <c r="I31" s="450"/>
      <c r="J31" s="450"/>
      <c r="K31" s="450"/>
      <c r="L31" s="451"/>
      <c r="M31" s="126"/>
    </row>
    <row r="32" spans="1:13" ht="5.25" customHeight="1">
      <c r="A32" s="194"/>
      <c r="B32" s="60"/>
      <c r="C32" s="193"/>
      <c r="D32" s="217"/>
      <c r="E32" s="291"/>
      <c r="F32" s="361"/>
      <c r="G32" s="361"/>
      <c r="H32" s="293"/>
      <c r="I32" s="294"/>
      <c r="J32" s="294"/>
      <c r="K32" s="294"/>
      <c r="L32" s="295"/>
      <c r="M32" s="126"/>
    </row>
    <row r="33" spans="1:13" ht="26.25" customHeight="1">
      <c r="A33" s="214"/>
      <c r="B33" s="60" t="s">
        <v>665</v>
      </c>
      <c r="C33" s="193" t="s">
        <v>112</v>
      </c>
      <c r="D33" s="217" t="s">
        <v>699</v>
      </c>
      <c r="E33" s="193" t="s">
        <v>713</v>
      </c>
      <c r="F33" s="362" t="s">
        <v>700</v>
      </c>
      <c r="G33" s="362" t="s">
        <v>714</v>
      </c>
      <c r="H33" s="452" t="s">
        <v>701</v>
      </c>
      <c r="I33" s="453"/>
      <c r="J33" s="453"/>
      <c r="K33" s="453"/>
      <c r="L33" s="454"/>
      <c r="M33" s="126"/>
    </row>
    <row r="34" spans="2:3" ht="12.75">
      <c r="B34" s="121"/>
      <c r="C34" s="121"/>
    </row>
    <row r="35" spans="2:3" ht="12.75">
      <c r="B35" s="121"/>
      <c r="C35" s="121"/>
    </row>
    <row r="36" spans="2:3" ht="12.75">
      <c r="B36" s="121"/>
      <c r="C36" s="121"/>
    </row>
    <row r="37" spans="2:3" ht="12.75">
      <c r="B37" s="121"/>
      <c r="C37" s="121"/>
    </row>
    <row r="38" spans="2:3" ht="12.75">
      <c r="B38" s="121"/>
      <c r="C38" s="121"/>
    </row>
    <row r="39" spans="2:3" ht="12.75">
      <c r="B39" s="121"/>
      <c r="C39" s="121"/>
    </row>
    <row r="40" spans="2:3" ht="12.75">
      <c r="B40" s="121"/>
      <c r="C40" s="121"/>
    </row>
    <row r="41" spans="2:3" ht="12.75">
      <c r="B41" s="121"/>
      <c r="C41" s="121"/>
    </row>
    <row r="42" spans="2:3" ht="12.75">
      <c r="B42" s="121"/>
      <c r="C42" s="121"/>
    </row>
  </sheetData>
  <sheetProtection/>
  <mergeCells count="24">
    <mergeCell ref="H30:L30"/>
    <mergeCell ref="H31:L31"/>
    <mergeCell ref="H33:L33"/>
    <mergeCell ref="H16:L16"/>
    <mergeCell ref="H21:L21"/>
    <mergeCell ref="H27:L27"/>
    <mergeCell ref="H28:L28"/>
    <mergeCell ref="H20:L20"/>
    <mergeCell ref="H22:L22"/>
    <mergeCell ref="H23:L23"/>
    <mergeCell ref="H26:L26"/>
    <mergeCell ref="H29:L29"/>
    <mergeCell ref="H11:L11"/>
    <mergeCell ref="H13:L13"/>
    <mergeCell ref="H12:L12"/>
    <mergeCell ref="H15:L15"/>
    <mergeCell ref="H18:L18"/>
    <mergeCell ref="H19:L19"/>
    <mergeCell ref="A1:M1"/>
    <mergeCell ref="H4:M4"/>
    <mergeCell ref="H6:L6"/>
    <mergeCell ref="H9:L9"/>
    <mergeCell ref="H10:L10"/>
    <mergeCell ref="H25:L2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46">
      <selection activeCell="E8" sqref="E8"/>
    </sheetView>
  </sheetViews>
  <sheetFormatPr defaultColWidth="9.00390625" defaultRowHeight="12.75"/>
  <cols>
    <col min="1" max="1" width="10.125" style="0" customWidth="1"/>
    <col min="2" max="2" width="7.25390625" style="0" customWidth="1"/>
    <col min="3" max="3" width="7.375" style="0" customWidth="1"/>
    <col min="4" max="4" width="7.00390625" style="0" customWidth="1"/>
    <col min="5" max="5" width="11.00390625" style="0" customWidth="1"/>
    <col min="6" max="7" width="9.125" style="0" hidden="1" customWidth="1"/>
    <col min="8" max="8" width="8.375" style="0" customWidth="1"/>
    <col min="9" max="9" width="7.125" style="0" customWidth="1"/>
    <col min="10" max="10" width="6.875" style="0" customWidth="1"/>
    <col min="11" max="11" width="7.25390625" style="0" customWidth="1"/>
    <col min="12" max="12" width="1.75390625" style="0" customWidth="1"/>
    <col min="13" max="13" width="0.12890625" style="0" customWidth="1"/>
  </cols>
  <sheetData>
    <row r="1" spans="1:13" ht="15.75">
      <c r="A1" s="458" t="s">
        <v>753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6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6.7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" customFormat="1" ht="63.75">
      <c r="A4" s="123" t="s">
        <v>333</v>
      </c>
      <c r="B4" s="124" t="s">
        <v>624</v>
      </c>
      <c r="C4" s="124" t="s">
        <v>334</v>
      </c>
      <c r="D4" s="124" t="s">
        <v>335</v>
      </c>
      <c r="E4" s="124" t="s">
        <v>621</v>
      </c>
      <c r="F4" s="140" t="s">
        <v>622</v>
      </c>
      <c r="G4" s="140" t="s">
        <v>623</v>
      </c>
      <c r="H4" s="443" t="s">
        <v>336</v>
      </c>
      <c r="I4" s="444"/>
      <c r="J4" s="444"/>
      <c r="K4" s="444"/>
      <c r="L4" s="444"/>
      <c r="M4" s="445"/>
    </row>
    <row r="5" spans="1:13" s="1" customFormat="1" ht="17.25" customHeight="1">
      <c r="A5" s="130" t="s">
        <v>343</v>
      </c>
      <c r="B5" s="131"/>
      <c r="C5" s="131"/>
      <c r="D5" s="131"/>
      <c r="E5" s="290"/>
      <c r="F5" s="358"/>
      <c r="G5" s="358"/>
      <c r="H5" s="132"/>
      <c r="I5" s="133"/>
      <c r="J5" s="133"/>
      <c r="K5" s="133"/>
      <c r="L5" s="133"/>
      <c r="M5" s="134"/>
    </row>
    <row r="6" spans="1:13" s="1" customFormat="1" ht="3.75" customHeight="1">
      <c r="A6" s="130"/>
      <c r="B6" s="131"/>
      <c r="C6" s="135"/>
      <c r="D6" s="363"/>
      <c r="E6" s="297"/>
      <c r="F6" s="359"/>
      <c r="G6" s="359"/>
      <c r="H6" s="446"/>
      <c r="I6" s="447"/>
      <c r="J6" s="447"/>
      <c r="K6" s="447"/>
      <c r="L6" s="447"/>
      <c r="M6" s="134"/>
    </row>
    <row r="7" spans="1:13" s="1" customFormat="1" ht="3.75" customHeight="1">
      <c r="A7" s="130"/>
      <c r="B7" s="131"/>
      <c r="C7" s="135"/>
      <c r="D7" s="296"/>
      <c r="E7" s="297"/>
      <c r="F7" s="359"/>
      <c r="G7" s="359"/>
      <c r="H7" s="179"/>
      <c r="I7" s="180"/>
      <c r="J7" s="180"/>
      <c r="K7" s="180"/>
      <c r="L7" s="180"/>
      <c r="M7" s="134"/>
    </row>
    <row r="8" spans="1:13" s="1" customFormat="1" ht="25.5" customHeight="1">
      <c r="A8" s="130" t="s">
        <v>344</v>
      </c>
      <c r="B8" s="131"/>
      <c r="C8" s="131"/>
      <c r="D8" s="131"/>
      <c r="E8" s="290"/>
      <c r="F8" s="358"/>
      <c r="G8" s="358"/>
      <c r="H8" s="132" t="s">
        <v>378</v>
      </c>
      <c r="I8" s="133"/>
      <c r="J8" s="133"/>
      <c r="K8" s="133"/>
      <c r="L8" s="133"/>
      <c r="M8" s="134"/>
    </row>
    <row r="9" spans="1:13" ht="25.5">
      <c r="A9" s="125" t="s">
        <v>471</v>
      </c>
      <c r="B9" s="463" t="s">
        <v>771</v>
      </c>
      <c r="C9" s="192"/>
      <c r="D9" s="459">
        <v>610</v>
      </c>
      <c r="E9" s="460"/>
      <c r="F9" s="461"/>
      <c r="G9" s="461"/>
      <c r="H9" s="393" t="s">
        <v>754</v>
      </c>
      <c r="I9" s="462"/>
      <c r="J9" s="462"/>
      <c r="K9" s="462"/>
      <c r="L9" s="394"/>
      <c r="M9" s="126"/>
    </row>
    <row r="10" spans="1:13" ht="12.75">
      <c r="A10" s="125"/>
      <c r="B10" s="4"/>
      <c r="C10" s="192" t="s">
        <v>109</v>
      </c>
      <c r="D10" s="364">
        <v>611</v>
      </c>
      <c r="E10" s="242" t="s">
        <v>755</v>
      </c>
      <c r="F10" s="360"/>
      <c r="G10" s="360"/>
      <c r="H10" s="446" t="s">
        <v>756</v>
      </c>
      <c r="I10" s="447"/>
      <c r="J10" s="447"/>
      <c r="K10" s="447"/>
      <c r="L10" s="447"/>
      <c r="M10" s="126"/>
    </row>
    <row r="11" spans="1:13" ht="12.75">
      <c r="A11" s="125"/>
      <c r="B11" s="4"/>
      <c r="C11" s="192" t="s">
        <v>109</v>
      </c>
      <c r="D11" s="364">
        <v>612002</v>
      </c>
      <c r="E11" s="242" t="s">
        <v>757</v>
      </c>
      <c r="F11" s="360"/>
      <c r="G11" s="360"/>
      <c r="H11" s="446" t="s">
        <v>724</v>
      </c>
      <c r="I11" s="447"/>
      <c r="J11" s="447"/>
      <c r="K11" s="447"/>
      <c r="L11" s="447"/>
      <c r="M11" s="126"/>
    </row>
    <row r="12" spans="1:13" ht="12.75">
      <c r="A12" s="125"/>
      <c r="B12" s="4"/>
      <c r="C12" s="192" t="s">
        <v>109</v>
      </c>
      <c r="D12" s="364">
        <v>612002</v>
      </c>
      <c r="E12" s="242" t="s">
        <v>758</v>
      </c>
      <c r="F12" s="360"/>
      <c r="G12" s="360"/>
      <c r="H12" s="446" t="s">
        <v>759</v>
      </c>
      <c r="I12" s="447"/>
      <c r="J12" s="447"/>
      <c r="K12" s="447"/>
      <c r="L12" s="447"/>
      <c r="M12" s="126"/>
    </row>
    <row r="13" spans="1:13" ht="12.75">
      <c r="A13" s="125"/>
      <c r="B13" s="4"/>
      <c r="C13" s="192"/>
      <c r="D13" s="459">
        <v>620</v>
      </c>
      <c r="E13" s="460"/>
      <c r="F13" s="461"/>
      <c r="G13" s="461"/>
      <c r="H13" s="393" t="s">
        <v>760</v>
      </c>
      <c r="I13" s="462"/>
      <c r="J13" s="462"/>
      <c r="K13" s="462"/>
      <c r="L13" s="462"/>
      <c r="M13" s="126"/>
    </row>
    <row r="14" spans="1:13" ht="12.75">
      <c r="A14" s="125"/>
      <c r="B14" s="4"/>
      <c r="C14" s="192" t="s">
        <v>109</v>
      </c>
      <c r="D14" s="364">
        <v>621</v>
      </c>
      <c r="E14" s="242" t="s">
        <v>761</v>
      </c>
      <c r="F14" s="360"/>
      <c r="G14" s="360"/>
      <c r="H14" s="195" t="s">
        <v>144</v>
      </c>
      <c r="I14" s="196"/>
      <c r="J14" s="196"/>
      <c r="K14" s="196"/>
      <c r="L14" s="196"/>
      <c r="M14" s="126"/>
    </row>
    <row r="15" spans="1:13" ht="12.75">
      <c r="A15" s="292"/>
      <c r="B15" s="60"/>
      <c r="C15" s="192" t="s">
        <v>109</v>
      </c>
      <c r="D15" s="217" t="s">
        <v>439</v>
      </c>
      <c r="E15" s="291" t="s">
        <v>762</v>
      </c>
      <c r="F15" s="361"/>
      <c r="G15" s="361"/>
      <c r="H15" s="449" t="s">
        <v>442</v>
      </c>
      <c r="I15" s="450"/>
      <c r="J15" s="450"/>
      <c r="K15" s="450"/>
      <c r="L15" s="451"/>
      <c r="M15" s="126"/>
    </row>
    <row r="16" spans="1:13" ht="12.75">
      <c r="A16" s="194"/>
      <c r="B16" s="60"/>
      <c r="C16" s="192" t="s">
        <v>109</v>
      </c>
      <c r="D16" s="217" t="s">
        <v>532</v>
      </c>
      <c r="E16" s="291" t="s">
        <v>763</v>
      </c>
      <c r="F16" s="361"/>
      <c r="G16" s="361"/>
      <c r="H16" s="449" t="s">
        <v>170</v>
      </c>
      <c r="I16" s="450"/>
      <c r="J16" s="450"/>
      <c r="K16" s="450"/>
      <c r="L16" s="451"/>
      <c r="M16" s="126"/>
    </row>
    <row r="17" spans="1:13" ht="12.75">
      <c r="A17" s="194"/>
      <c r="B17" s="60"/>
      <c r="C17" s="192" t="s">
        <v>109</v>
      </c>
      <c r="D17" s="217" t="s">
        <v>533</v>
      </c>
      <c r="E17" s="291" t="s">
        <v>764</v>
      </c>
      <c r="F17" s="361"/>
      <c r="G17" s="361"/>
      <c r="H17" s="197" t="s">
        <v>171</v>
      </c>
      <c r="I17" s="198"/>
      <c r="J17" s="198"/>
      <c r="K17" s="198"/>
      <c r="L17" s="216"/>
      <c r="M17" s="126"/>
    </row>
    <row r="18" spans="1:13" ht="12.75">
      <c r="A18" s="215"/>
      <c r="B18" s="60"/>
      <c r="C18" s="192" t="s">
        <v>109</v>
      </c>
      <c r="D18" s="217" t="s">
        <v>534</v>
      </c>
      <c r="E18" s="291" t="s">
        <v>765</v>
      </c>
      <c r="F18" s="361"/>
      <c r="G18" s="361"/>
      <c r="H18" s="449" t="s">
        <v>172</v>
      </c>
      <c r="I18" s="450"/>
      <c r="J18" s="450"/>
      <c r="K18" s="450"/>
      <c r="L18" s="451"/>
      <c r="M18" s="126"/>
    </row>
    <row r="19" spans="1:13" ht="12.75">
      <c r="A19" s="194"/>
      <c r="B19" s="60"/>
      <c r="C19" s="192" t="s">
        <v>109</v>
      </c>
      <c r="D19" s="217" t="s">
        <v>535</v>
      </c>
      <c r="E19" s="291" t="s">
        <v>766</v>
      </c>
      <c r="F19" s="361"/>
      <c r="G19" s="361"/>
      <c r="H19" s="449" t="s">
        <v>173</v>
      </c>
      <c r="I19" s="450"/>
      <c r="J19" s="450"/>
      <c r="K19" s="450"/>
      <c r="L19" s="451"/>
      <c r="M19" s="126"/>
    </row>
    <row r="20" spans="1:13" ht="12.75">
      <c r="A20" s="194"/>
      <c r="B20" s="60"/>
      <c r="C20" s="192" t="s">
        <v>109</v>
      </c>
      <c r="D20" s="217" t="s">
        <v>536</v>
      </c>
      <c r="E20" s="291" t="s">
        <v>767</v>
      </c>
      <c r="F20" s="361"/>
      <c r="G20" s="361"/>
      <c r="H20" s="449" t="s">
        <v>174</v>
      </c>
      <c r="I20" s="450"/>
      <c r="J20" s="450"/>
      <c r="K20" s="450"/>
      <c r="L20" s="451"/>
      <c r="M20" s="126"/>
    </row>
    <row r="21" spans="1:13" ht="12.75">
      <c r="A21" s="194"/>
      <c r="B21" s="60"/>
      <c r="C21" s="192" t="s">
        <v>109</v>
      </c>
      <c r="D21" s="217" t="s">
        <v>440</v>
      </c>
      <c r="E21" s="291" t="s">
        <v>768</v>
      </c>
      <c r="F21" s="361"/>
      <c r="G21" s="361"/>
      <c r="H21" s="449" t="s">
        <v>769</v>
      </c>
      <c r="I21" s="450"/>
      <c r="J21" s="450"/>
      <c r="K21" s="450"/>
      <c r="L21" s="451"/>
      <c r="M21" s="126"/>
    </row>
    <row r="22" spans="1:13" ht="12.75">
      <c r="A22" s="194"/>
      <c r="B22" s="60"/>
      <c r="C22" s="192" t="s">
        <v>109</v>
      </c>
      <c r="D22" s="217" t="s">
        <v>537</v>
      </c>
      <c r="E22" s="291" t="s">
        <v>770</v>
      </c>
      <c r="F22" s="361"/>
      <c r="G22" s="361"/>
      <c r="H22" s="449" t="s">
        <v>175</v>
      </c>
      <c r="I22" s="450"/>
      <c r="J22" s="450"/>
      <c r="K22" s="450"/>
      <c r="L22" s="451"/>
      <c r="M22" s="126"/>
    </row>
    <row r="23" spans="1:13" ht="12.75">
      <c r="A23" s="292"/>
      <c r="B23" s="60"/>
      <c r="C23" s="192" t="s">
        <v>109</v>
      </c>
      <c r="D23" s="217" t="s">
        <v>441</v>
      </c>
      <c r="E23" s="291" t="s">
        <v>772</v>
      </c>
      <c r="F23" s="361"/>
      <c r="G23" s="361"/>
      <c r="H23" s="449" t="s">
        <v>444</v>
      </c>
      <c r="I23" s="450"/>
      <c r="J23" s="450"/>
      <c r="K23" s="450"/>
      <c r="L23" s="451"/>
      <c r="M23" s="126"/>
    </row>
    <row r="24" spans="1:13" ht="12.75">
      <c r="A24" s="194"/>
      <c r="B24" s="60"/>
      <c r="C24" s="193"/>
      <c r="D24" s="464" t="s">
        <v>151</v>
      </c>
      <c r="E24" s="465"/>
      <c r="F24" s="466"/>
      <c r="G24" s="466"/>
      <c r="H24" s="467" t="s">
        <v>152</v>
      </c>
      <c r="I24" s="468"/>
      <c r="J24" s="468"/>
      <c r="K24" s="468"/>
      <c r="L24" s="469"/>
      <c r="M24" s="126"/>
    </row>
    <row r="25" spans="1:13" ht="12.75">
      <c r="A25" s="292"/>
      <c r="B25" s="60"/>
      <c r="C25" s="192" t="s">
        <v>109</v>
      </c>
      <c r="D25" s="217" t="s">
        <v>555</v>
      </c>
      <c r="E25" s="291" t="s">
        <v>774</v>
      </c>
      <c r="F25" s="361"/>
      <c r="G25" s="361"/>
      <c r="H25" s="449" t="s">
        <v>445</v>
      </c>
      <c r="I25" s="450"/>
      <c r="J25" s="450"/>
      <c r="K25" s="450"/>
      <c r="L25" s="451"/>
      <c r="M25" s="126"/>
    </row>
    <row r="26" spans="1:13" ht="12.75">
      <c r="A26" s="194"/>
      <c r="B26" s="60"/>
      <c r="C26" s="192" t="s">
        <v>109</v>
      </c>
      <c r="D26" s="217" t="s">
        <v>554</v>
      </c>
      <c r="E26" s="291" t="s">
        <v>775</v>
      </c>
      <c r="F26" s="361"/>
      <c r="G26" s="361"/>
      <c r="H26" s="449" t="s">
        <v>776</v>
      </c>
      <c r="I26" s="450"/>
      <c r="J26" s="450"/>
      <c r="K26" s="450"/>
      <c r="L26" s="451"/>
      <c r="M26" s="126"/>
    </row>
    <row r="27" spans="1:13" ht="12.75">
      <c r="A27" s="194"/>
      <c r="B27" s="60"/>
      <c r="C27" s="192" t="s">
        <v>109</v>
      </c>
      <c r="D27" s="217" t="s">
        <v>538</v>
      </c>
      <c r="E27" s="291" t="s">
        <v>777</v>
      </c>
      <c r="F27" s="361"/>
      <c r="G27" s="361"/>
      <c r="H27" s="449" t="s">
        <v>153</v>
      </c>
      <c r="I27" s="450"/>
      <c r="J27" s="450"/>
      <c r="K27" s="450"/>
      <c r="L27" s="451"/>
      <c r="M27" s="126"/>
    </row>
    <row r="28" spans="1:13" ht="12.75">
      <c r="A28" s="194"/>
      <c r="B28" s="60"/>
      <c r="C28" s="192" t="s">
        <v>109</v>
      </c>
      <c r="D28" s="217" t="s">
        <v>539</v>
      </c>
      <c r="E28" s="291" t="s">
        <v>778</v>
      </c>
      <c r="F28" s="361"/>
      <c r="G28" s="361"/>
      <c r="H28" s="455" t="s">
        <v>779</v>
      </c>
      <c r="I28" s="456"/>
      <c r="J28" s="456"/>
      <c r="K28" s="456"/>
      <c r="L28" s="457"/>
      <c r="M28" s="126"/>
    </row>
    <row r="29" spans="1:13" ht="12.75">
      <c r="A29" s="194"/>
      <c r="B29" s="60"/>
      <c r="C29" s="192" t="s">
        <v>109</v>
      </c>
      <c r="D29" s="217" t="s">
        <v>539</v>
      </c>
      <c r="E29" s="291" t="s">
        <v>780</v>
      </c>
      <c r="F29" s="361"/>
      <c r="G29" s="361"/>
      <c r="H29" s="449" t="s">
        <v>781</v>
      </c>
      <c r="I29" s="450"/>
      <c r="J29" s="450"/>
      <c r="K29" s="450"/>
      <c r="L29" s="451"/>
      <c r="M29" s="126"/>
    </row>
    <row r="30" spans="1:13" ht="12.75">
      <c r="A30" s="194"/>
      <c r="B30" s="60"/>
      <c r="C30" s="192" t="s">
        <v>109</v>
      </c>
      <c r="D30" s="217" t="s">
        <v>539</v>
      </c>
      <c r="E30" s="291" t="s">
        <v>782</v>
      </c>
      <c r="F30" s="361"/>
      <c r="G30" s="361"/>
      <c r="H30" s="449" t="s">
        <v>783</v>
      </c>
      <c r="I30" s="450"/>
      <c r="J30" s="450"/>
      <c r="K30" s="450"/>
      <c r="L30" s="451"/>
      <c r="M30" s="126"/>
    </row>
    <row r="31" spans="1:13" ht="12.75">
      <c r="A31" s="292"/>
      <c r="B31" s="60"/>
      <c r="C31" s="192" t="s">
        <v>109</v>
      </c>
      <c r="D31" s="217" t="s">
        <v>541</v>
      </c>
      <c r="E31" s="291" t="s">
        <v>784</v>
      </c>
      <c r="F31" s="361"/>
      <c r="G31" s="361"/>
      <c r="H31" s="449" t="s">
        <v>203</v>
      </c>
      <c r="I31" s="450"/>
      <c r="J31" s="450"/>
      <c r="K31" s="450"/>
      <c r="L31" s="451"/>
      <c r="M31" s="126"/>
    </row>
    <row r="32" spans="1:13" ht="12.75">
      <c r="A32" s="194"/>
      <c r="B32" s="60"/>
      <c r="C32" s="192" t="s">
        <v>109</v>
      </c>
      <c r="D32" s="217" t="s">
        <v>540</v>
      </c>
      <c r="E32" s="291" t="s">
        <v>698</v>
      </c>
      <c r="F32" s="361"/>
      <c r="G32" s="361"/>
      <c r="H32" s="449" t="s">
        <v>447</v>
      </c>
      <c r="I32" s="450"/>
      <c r="J32" s="450"/>
      <c r="K32" s="450"/>
      <c r="L32" s="451"/>
      <c r="M32" s="126"/>
    </row>
    <row r="33" spans="1:13" ht="12.75">
      <c r="A33" s="194"/>
      <c r="B33" s="60"/>
      <c r="C33" s="192" t="s">
        <v>109</v>
      </c>
      <c r="D33" s="217" t="s">
        <v>81</v>
      </c>
      <c r="E33" s="291" t="s">
        <v>785</v>
      </c>
      <c r="F33" s="361"/>
      <c r="G33" s="361"/>
      <c r="H33" s="449" t="s">
        <v>786</v>
      </c>
      <c r="I33" s="450"/>
      <c r="J33" s="450"/>
      <c r="K33" s="450"/>
      <c r="L33" s="451"/>
      <c r="M33" s="126"/>
    </row>
    <row r="34" spans="1:13" ht="12.75">
      <c r="A34" s="214"/>
      <c r="B34" s="60"/>
      <c r="C34" s="192" t="s">
        <v>109</v>
      </c>
      <c r="D34" s="217" t="s">
        <v>773</v>
      </c>
      <c r="E34" s="193" t="s">
        <v>787</v>
      </c>
      <c r="F34" s="362"/>
      <c r="G34" s="362"/>
      <c r="H34" s="452" t="s">
        <v>203</v>
      </c>
      <c r="I34" s="453"/>
      <c r="J34" s="453"/>
      <c r="K34" s="453"/>
      <c r="L34" s="454"/>
      <c r="M34" s="126"/>
    </row>
    <row r="35" spans="1:12" ht="12.75">
      <c r="A35" s="20"/>
      <c r="B35" s="4"/>
      <c r="C35" s="192" t="s">
        <v>109</v>
      </c>
      <c r="D35" s="20">
        <v>637003</v>
      </c>
      <c r="E35" s="20">
        <v>-131.7</v>
      </c>
      <c r="F35" s="20"/>
      <c r="G35" s="20"/>
      <c r="H35" s="471" t="s">
        <v>788</v>
      </c>
      <c r="I35" s="472"/>
      <c r="J35" s="472"/>
      <c r="K35" s="472"/>
      <c r="L35" s="473"/>
    </row>
    <row r="36" spans="1:12" ht="12.75">
      <c r="A36" s="20"/>
      <c r="B36" s="4"/>
      <c r="C36" s="192" t="s">
        <v>109</v>
      </c>
      <c r="D36" s="20">
        <v>637027</v>
      </c>
      <c r="E36" s="470" t="s">
        <v>789</v>
      </c>
      <c r="F36" s="20"/>
      <c r="G36" s="20"/>
      <c r="H36" s="471" t="s">
        <v>790</v>
      </c>
      <c r="I36" s="472"/>
      <c r="J36" s="472"/>
      <c r="K36" s="472"/>
      <c r="L36" s="473"/>
    </row>
    <row r="37" spans="1:12" ht="12.75">
      <c r="A37" s="20"/>
      <c r="B37" s="4"/>
      <c r="C37" s="4"/>
      <c r="D37" s="71">
        <v>640</v>
      </c>
      <c r="E37" s="71"/>
      <c r="F37" s="71"/>
      <c r="G37" s="71"/>
      <c r="H37" s="475" t="s">
        <v>738</v>
      </c>
      <c r="I37" s="476"/>
      <c r="J37" s="476"/>
      <c r="K37" s="476"/>
      <c r="L37" s="477"/>
    </row>
    <row r="38" spans="1:12" ht="25.5" customHeight="1">
      <c r="A38" s="20"/>
      <c r="B38" s="4"/>
      <c r="C38" s="193" t="s">
        <v>109</v>
      </c>
      <c r="D38" s="20">
        <v>642013</v>
      </c>
      <c r="E38" s="20" t="s">
        <v>791</v>
      </c>
      <c r="F38" s="20"/>
      <c r="G38" s="20"/>
      <c r="H38" s="474" t="s">
        <v>794</v>
      </c>
      <c r="I38" s="474"/>
      <c r="J38" s="474"/>
      <c r="K38" s="474"/>
      <c r="L38" s="474"/>
    </row>
    <row r="39" spans="1:12" ht="12.75">
      <c r="A39" s="20"/>
      <c r="B39" s="4"/>
      <c r="C39" s="193" t="s">
        <v>109</v>
      </c>
      <c r="D39" s="20">
        <v>642013</v>
      </c>
      <c r="E39" s="20" t="s">
        <v>792</v>
      </c>
      <c r="F39" s="20"/>
      <c r="G39" s="20"/>
      <c r="H39" s="471" t="s">
        <v>739</v>
      </c>
      <c r="I39" s="472"/>
      <c r="J39" s="472"/>
      <c r="K39" s="472"/>
      <c r="L39" s="473"/>
    </row>
    <row r="40" spans="1:12" ht="12.75">
      <c r="A40" s="20"/>
      <c r="B40" s="4"/>
      <c r="C40" s="193" t="s">
        <v>109</v>
      </c>
      <c r="D40" s="20">
        <v>642015</v>
      </c>
      <c r="E40" s="20" t="s">
        <v>793</v>
      </c>
      <c r="F40" s="20"/>
      <c r="G40" s="20"/>
      <c r="H40" s="471" t="s">
        <v>461</v>
      </c>
      <c r="I40" s="472"/>
      <c r="J40" s="472"/>
      <c r="K40" s="472"/>
      <c r="L40" s="473"/>
    </row>
    <row r="41" spans="1:12" ht="12.75">
      <c r="A41" s="20"/>
      <c r="B41" s="4"/>
      <c r="C41" s="4"/>
      <c r="D41" s="20"/>
      <c r="E41" s="20"/>
      <c r="F41" s="20"/>
      <c r="G41" s="20"/>
      <c r="H41" s="471"/>
      <c r="I41" s="472"/>
      <c r="J41" s="472"/>
      <c r="K41" s="472"/>
      <c r="L41" s="473"/>
    </row>
    <row r="42" spans="1:12" ht="38.25">
      <c r="A42" s="20"/>
      <c r="B42" s="463" t="s">
        <v>795</v>
      </c>
      <c r="C42" s="65"/>
      <c r="D42" s="71">
        <v>630</v>
      </c>
      <c r="E42" s="71"/>
      <c r="F42" s="71"/>
      <c r="G42" s="71"/>
      <c r="H42" s="475" t="s">
        <v>152</v>
      </c>
      <c r="I42" s="476"/>
      <c r="J42" s="476"/>
      <c r="K42" s="476"/>
      <c r="L42" s="477"/>
    </row>
    <row r="43" spans="1:12" ht="12.75">
      <c r="A43" s="20"/>
      <c r="B43" s="4"/>
      <c r="C43" s="4" t="s">
        <v>313</v>
      </c>
      <c r="D43" s="20">
        <v>633009</v>
      </c>
      <c r="E43" s="20" t="s">
        <v>796</v>
      </c>
      <c r="F43" s="20"/>
      <c r="G43" s="20"/>
      <c r="H43" s="471" t="s">
        <v>797</v>
      </c>
      <c r="I43" s="472"/>
      <c r="J43" s="472"/>
      <c r="K43" s="472"/>
      <c r="L43" s="473"/>
    </row>
  </sheetData>
  <sheetProtection/>
  <mergeCells count="36">
    <mergeCell ref="H41:L41"/>
    <mergeCell ref="H42:L42"/>
    <mergeCell ref="H43:L43"/>
    <mergeCell ref="H35:L35"/>
    <mergeCell ref="H36:L36"/>
    <mergeCell ref="H38:L38"/>
    <mergeCell ref="H37:L37"/>
    <mergeCell ref="H39:L39"/>
    <mergeCell ref="H40:L40"/>
    <mergeCell ref="H27:L27"/>
    <mergeCell ref="H28:L28"/>
    <mergeCell ref="H29:L29"/>
    <mergeCell ref="H31:L31"/>
    <mergeCell ref="H32:L32"/>
    <mergeCell ref="H34:L34"/>
    <mergeCell ref="H30:L30"/>
    <mergeCell ref="H33:L33"/>
    <mergeCell ref="H20:L20"/>
    <mergeCell ref="H21:L21"/>
    <mergeCell ref="H22:L22"/>
    <mergeCell ref="H23:L23"/>
    <mergeCell ref="H25:L25"/>
    <mergeCell ref="H26:L26"/>
    <mergeCell ref="H24:L24"/>
    <mergeCell ref="H12:L12"/>
    <mergeCell ref="H13:L13"/>
    <mergeCell ref="H15:L15"/>
    <mergeCell ref="H16:L16"/>
    <mergeCell ref="H18:L18"/>
    <mergeCell ref="H19:L19"/>
    <mergeCell ref="A1:M1"/>
    <mergeCell ref="H4:M4"/>
    <mergeCell ref="H6:L6"/>
    <mergeCell ref="H9:L9"/>
    <mergeCell ref="H10:L10"/>
    <mergeCell ref="H11:L1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88">
      <selection activeCell="F57" sqref="F57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7" width="10.125" style="0" customWidth="1"/>
    <col min="8" max="8" width="9.875" style="0" customWidth="1"/>
    <col min="9" max="9" width="10.75390625" style="0" bestFit="1" customWidth="1"/>
    <col min="10" max="10" width="10.00390625" style="0" bestFit="1" customWidth="1"/>
  </cols>
  <sheetData>
    <row r="1" spans="1:10" s="1" customFormat="1" ht="38.25">
      <c r="A1" s="26" t="s">
        <v>215</v>
      </c>
      <c r="B1" s="27" t="s">
        <v>137</v>
      </c>
      <c r="C1" s="27" t="s">
        <v>518</v>
      </c>
      <c r="D1" s="27" t="s">
        <v>519</v>
      </c>
      <c r="E1" s="27" t="s">
        <v>520</v>
      </c>
      <c r="F1" s="28" t="s">
        <v>521</v>
      </c>
      <c r="G1" s="259" t="s">
        <v>400</v>
      </c>
      <c r="H1" s="28" t="s">
        <v>522</v>
      </c>
      <c r="I1" s="28" t="s">
        <v>523</v>
      </c>
      <c r="J1" s="29" t="s">
        <v>138</v>
      </c>
    </row>
    <row r="2" spans="1:10" ht="12.75">
      <c r="A2" s="406" t="s">
        <v>524</v>
      </c>
      <c r="B2" s="407"/>
      <c r="C2" s="407"/>
      <c r="D2" s="407"/>
      <c r="E2" s="407"/>
      <c r="F2" s="407"/>
      <c r="G2" s="407"/>
      <c r="H2" s="407"/>
      <c r="I2" s="407"/>
      <c r="J2" s="408"/>
    </row>
    <row r="3" spans="1:10" ht="18">
      <c r="A3" s="403" t="s">
        <v>365</v>
      </c>
      <c r="B3" s="404"/>
      <c r="C3" s="404"/>
      <c r="D3" s="404"/>
      <c r="E3" s="405"/>
      <c r="F3" s="20"/>
      <c r="G3" s="20"/>
      <c r="H3" s="20"/>
      <c r="I3" s="20"/>
      <c r="J3" s="31"/>
    </row>
    <row r="4" spans="1:10" s="52" customFormat="1" ht="15">
      <c r="A4" s="49" t="s">
        <v>281</v>
      </c>
      <c r="B4" s="50"/>
      <c r="C4" s="50"/>
      <c r="D4" s="50"/>
      <c r="E4" s="50" t="s">
        <v>421</v>
      </c>
      <c r="F4" s="91">
        <f>F5+F7+F13+F19+F26+F51+F55+F57</f>
        <v>417610</v>
      </c>
      <c r="G4" s="91">
        <f>G5+G7+G13+G19+G26+G51+G55+G57</f>
        <v>417610</v>
      </c>
      <c r="H4" s="91">
        <f>H5+H7+H13+H19+H26+H51+H55+H57</f>
        <v>425586</v>
      </c>
      <c r="I4" s="91">
        <f>I5+I7+I13+I19+I26+I51+I55+I57</f>
        <v>121124.25000000003</v>
      </c>
      <c r="J4" s="63">
        <f>I4/H4*100</f>
        <v>28.46058141010278</v>
      </c>
    </row>
    <row r="5" spans="1:10" s="70" customFormat="1" ht="15">
      <c r="A5" s="64"/>
      <c r="B5" s="65"/>
      <c r="C5" s="65" t="s">
        <v>265</v>
      </c>
      <c r="D5" s="65"/>
      <c r="E5" s="65" t="s">
        <v>266</v>
      </c>
      <c r="F5" s="71">
        <f>SUM(F6)</f>
        <v>190000</v>
      </c>
      <c r="G5" s="71">
        <f>SUM(G6)</f>
        <v>190000</v>
      </c>
      <c r="H5" s="71">
        <f>SUM(H6)</f>
        <v>190000</v>
      </c>
      <c r="I5" s="71">
        <f>SUM(I6)</f>
        <v>66076.1</v>
      </c>
      <c r="J5" s="63">
        <f>I5/H5*100</f>
        <v>34.77689473684211</v>
      </c>
    </row>
    <row r="6" spans="1:10" ht="15">
      <c r="A6" s="30" t="s">
        <v>524</v>
      </c>
      <c r="B6" s="4" t="s">
        <v>524</v>
      </c>
      <c r="C6" s="4" t="s">
        <v>216</v>
      </c>
      <c r="D6" s="4" t="s">
        <v>530</v>
      </c>
      <c r="E6" s="4" t="s">
        <v>217</v>
      </c>
      <c r="F6" s="24">
        <v>190000</v>
      </c>
      <c r="G6" s="24">
        <v>190000</v>
      </c>
      <c r="H6" s="24">
        <v>190000</v>
      </c>
      <c r="I6" s="24">
        <v>66076.1</v>
      </c>
      <c r="J6" s="63"/>
    </row>
    <row r="7" spans="1:10" s="70" customFormat="1" ht="15">
      <c r="A7" s="64"/>
      <c r="B7" s="65"/>
      <c r="C7" s="65" t="s">
        <v>267</v>
      </c>
      <c r="D7" s="65"/>
      <c r="E7" s="65" t="s">
        <v>268</v>
      </c>
      <c r="F7" s="66">
        <f>SUM(F8:F12)</f>
        <v>17650</v>
      </c>
      <c r="G7" s="66">
        <f>SUM(G8:G12)</f>
        <v>17650</v>
      </c>
      <c r="H7" s="66">
        <f>SUM(H8:H12)</f>
        <v>17650</v>
      </c>
      <c r="I7" s="66">
        <f>SUM(I8:I12)</f>
        <v>1233.44</v>
      </c>
      <c r="J7" s="63">
        <f aca="true" t="shared" si="0" ref="J7:J19">I7/H7*100</f>
        <v>6.988328611898018</v>
      </c>
    </row>
    <row r="8" spans="1:10" ht="14.25">
      <c r="A8" s="30" t="s">
        <v>524</v>
      </c>
      <c r="B8" s="4" t="s">
        <v>524</v>
      </c>
      <c r="C8" s="4" t="s">
        <v>218</v>
      </c>
      <c r="D8" s="4" t="s">
        <v>530</v>
      </c>
      <c r="E8" s="4" t="s">
        <v>219</v>
      </c>
      <c r="F8" s="24">
        <v>3100</v>
      </c>
      <c r="G8" s="24">
        <v>3100</v>
      </c>
      <c r="H8" s="24">
        <v>3100</v>
      </c>
      <c r="I8" s="24">
        <v>108.41</v>
      </c>
      <c r="J8" s="298">
        <f t="shared" si="0"/>
        <v>3.4970967741935484</v>
      </c>
    </row>
    <row r="9" spans="1:10" ht="14.25">
      <c r="A9" s="30" t="s">
        <v>524</v>
      </c>
      <c r="B9" s="4" t="s">
        <v>524</v>
      </c>
      <c r="C9" s="4" t="s">
        <v>218</v>
      </c>
      <c r="D9" s="4" t="s">
        <v>530</v>
      </c>
      <c r="E9" s="4" t="s">
        <v>220</v>
      </c>
      <c r="F9" s="24">
        <v>3900</v>
      </c>
      <c r="G9" s="24">
        <v>3900</v>
      </c>
      <c r="H9" s="24">
        <v>3900</v>
      </c>
      <c r="I9" s="24">
        <v>33.11</v>
      </c>
      <c r="J9" s="298">
        <f t="shared" si="0"/>
        <v>0.848974358974359</v>
      </c>
    </row>
    <row r="10" spans="1:10" ht="14.25">
      <c r="A10" s="30" t="s">
        <v>524</v>
      </c>
      <c r="B10" s="4" t="s">
        <v>524</v>
      </c>
      <c r="C10" s="4" t="s">
        <v>221</v>
      </c>
      <c r="D10" s="4" t="s">
        <v>530</v>
      </c>
      <c r="E10" s="4" t="s">
        <v>222</v>
      </c>
      <c r="F10" s="24">
        <v>6100</v>
      </c>
      <c r="G10" s="24">
        <v>6100</v>
      </c>
      <c r="H10" s="24">
        <v>6100</v>
      </c>
      <c r="I10" s="24">
        <v>212.93</v>
      </c>
      <c r="J10" s="298">
        <f t="shared" si="0"/>
        <v>3.4906557377049183</v>
      </c>
    </row>
    <row r="11" spans="1:10" ht="14.25">
      <c r="A11" s="30" t="s">
        <v>524</v>
      </c>
      <c r="B11" s="4" t="s">
        <v>524</v>
      </c>
      <c r="C11" s="4" t="s">
        <v>221</v>
      </c>
      <c r="D11" s="4" t="s">
        <v>530</v>
      </c>
      <c r="E11" s="4" t="s">
        <v>223</v>
      </c>
      <c r="F11" s="24">
        <v>4530</v>
      </c>
      <c r="G11" s="24">
        <v>4530</v>
      </c>
      <c r="H11" s="24">
        <v>4530</v>
      </c>
      <c r="I11" s="24">
        <v>878.99</v>
      </c>
      <c r="J11" s="298">
        <f t="shared" si="0"/>
        <v>19.4037527593819</v>
      </c>
    </row>
    <row r="12" spans="1:10" ht="14.25">
      <c r="A12" s="30" t="s">
        <v>524</v>
      </c>
      <c r="B12" s="4" t="s">
        <v>524</v>
      </c>
      <c r="C12" s="4" t="s">
        <v>224</v>
      </c>
      <c r="D12" s="4" t="s">
        <v>530</v>
      </c>
      <c r="E12" s="4" t="s">
        <v>225</v>
      </c>
      <c r="F12" s="24">
        <v>20</v>
      </c>
      <c r="G12" s="24">
        <v>20</v>
      </c>
      <c r="H12" s="24">
        <v>20</v>
      </c>
      <c r="I12" s="24">
        <v>0</v>
      </c>
      <c r="J12" s="298">
        <f t="shared" si="0"/>
        <v>0</v>
      </c>
    </row>
    <row r="13" spans="1:10" s="70" customFormat="1" ht="15">
      <c r="A13" s="64"/>
      <c r="B13" s="65"/>
      <c r="C13" s="65" t="s">
        <v>269</v>
      </c>
      <c r="D13" s="65"/>
      <c r="E13" s="65" t="s">
        <v>270</v>
      </c>
      <c r="F13" s="66">
        <f>SUM(F14:F18)</f>
        <v>17810</v>
      </c>
      <c r="G13" s="66">
        <f>SUM(G14:G18)</f>
        <v>17810</v>
      </c>
      <c r="H13" s="66">
        <f>SUM(H14:H18)</f>
        <v>17810</v>
      </c>
      <c r="I13" s="66">
        <f>SUM(I14:I18)</f>
        <v>7296.17</v>
      </c>
      <c r="J13" s="63">
        <f t="shared" si="0"/>
        <v>40.96670409882089</v>
      </c>
    </row>
    <row r="14" spans="1:10" ht="14.25">
      <c r="A14" s="30" t="s">
        <v>524</v>
      </c>
      <c r="B14" s="4"/>
      <c r="C14" s="4" t="s">
        <v>226</v>
      </c>
      <c r="D14" s="4" t="s">
        <v>530</v>
      </c>
      <c r="E14" s="4" t="s">
        <v>227</v>
      </c>
      <c r="F14" s="24">
        <v>610</v>
      </c>
      <c r="G14" s="24">
        <v>610</v>
      </c>
      <c r="H14" s="24">
        <v>610</v>
      </c>
      <c r="I14" s="24">
        <v>531.5</v>
      </c>
      <c r="J14" s="298">
        <f t="shared" si="0"/>
        <v>87.1311475409836</v>
      </c>
    </row>
    <row r="15" spans="1:10" ht="14.25">
      <c r="A15" s="30" t="s">
        <v>524</v>
      </c>
      <c r="B15" s="4" t="s">
        <v>524</v>
      </c>
      <c r="C15" s="4" t="s">
        <v>228</v>
      </c>
      <c r="D15" s="4" t="s">
        <v>530</v>
      </c>
      <c r="E15" s="4" t="s">
        <v>229</v>
      </c>
      <c r="F15" s="24">
        <v>1500</v>
      </c>
      <c r="G15" s="24">
        <v>1500</v>
      </c>
      <c r="H15" s="24">
        <v>1500</v>
      </c>
      <c r="I15" s="24">
        <v>0</v>
      </c>
      <c r="J15" s="298">
        <f t="shared" si="0"/>
        <v>0</v>
      </c>
    </row>
    <row r="16" spans="1:10" ht="14.25">
      <c r="A16" s="30" t="s">
        <v>524</v>
      </c>
      <c r="B16" s="4" t="s">
        <v>524</v>
      </c>
      <c r="C16" s="4" t="s">
        <v>230</v>
      </c>
      <c r="D16" s="4" t="s">
        <v>530</v>
      </c>
      <c r="E16" s="4" t="s">
        <v>231</v>
      </c>
      <c r="F16" s="24">
        <v>200</v>
      </c>
      <c r="G16" s="24">
        <v>200</v>
      </c>
      <c r="H16" s="24">
        <v>200</v>
      </c>
      <c r="I16" s="24">
        <v>60</v>
      </c>
      <c r="J16" s="298">
        <f t="shared" si="0"/>
        <v>30</v>
      </c>
    </row>
    <row r="17" spans="1:10" ht="14.25">
      <c r="A17" s="30" t="s">
        <v>524</v>
      </c>
      <c r="B17" s="4" t="s">
        <v>524</v>
      </c>
      <c r="C17" s="4" t="s">
        <v>232</v>
      </c>
      <c r="D17" s="4" t="s">
        <v>530</v>
      </c>
      <c r="E17" s="4" t="s">
        <v>282</v>
      </c>
      <c r="F17" s="24">
        <v>14500</v>
      </c>
      <c r="G17" s="24">
        <v>14500</v>
      </c>
      <c r="H17" s="24">
        <v>14500</v>
      </c>
      <c r="I17" s="24">
        <v>6275.67</v>
      </c>
      <c r="J17" s="298">
        <f t="shared" si="0"/>
        <v>43.28048275862069</v>
      </c>
    </row>
    <row r="18" spans="1:10" ht="14.25">
      <c r="A18" s="30" t="s">
        <v>524</v>
      </c>
      <c r="B18" s="4" t="s">
        <v>524</v>
      </c>
      <c r="C18" s="4" t="s">
        <v>232</v>
      </c>
      <c r="D18" s="4" t="s">
        <v>530</v>
      </c>
      <c r="E18" s="4" t="s">
        <v>233</v>
      </c>
      <c r="F18" s="24">
        <v>1000</v>
      </c>
      <c r="G18" s="24">
        <v>1000</v>
      </c>
      <c r="H18" s="24">
        <v>1000</v>
      </c>
      <c r="I18" s="24">
        <v>429</v>
      </c>
      <c r="J18" s="298">
        <f t="shared" si="0"/>
        <v>42.9</v>
      </c>
    </row>
    <row r="19" spans="1:10" s="1" customFormat="1" ht="15">
      <c r="A19" s="34"/>
      <c r="B19" s="3"/>
      <c r="C19" s="3" t="s">
        <v>271</v>
      </c>
      <c r="D19" s="3"/>
      <c r="E19" s="3" t="s">
        <v>272</v>
      </c>
      <c r="F19" s="72">
        <f>SUM(F20:F25)</f>
        <v>4950</v>
      </c>
      <c r="G19" s="72">
        <f>SUM(G20:G25)</f>
        <v>4950</v>
      </c>
      <c r="H19" s="72">
        <f>SUM(H20:H25)</f>
        <v>4950</v>
      </c>
      <c r="I19" s="72">
        <f>SUM(I20:I25)</f>
        <v>2482.99</v>
      </c>
      <c r="J19" s="63">
        <f t="shared" si="0"/>
        <v>50.16141414141414</v>
      </c>
    </row>
    <row r="20" spans="1:10" ht="25.5">
      <c r="A20" s="30" t="s">
        <v>524</v>
      </c>
      <c r="B20" s="4" t="s">
        <v>524</v>
      </c>
      <c r="C20" s="4" t="s">
        <v>234</v>
      </c>
      <c r="D20" s="4" t="s">
        <v>530</v>
      </c>
      <c r="E20" s="43" t="s">
        <v>22</v>
      </c>
      <c r="F20" s="24">
        <v>1850</v>
      </c>
      <c r="G20" s="24">
        <v>1850</v>
      </c>
      <c r="H20" s="24">
        <v>1850</v>
      </c>
      <c r="I20" s="24">
        <v>1667.94</v>
      </c>
      <c r="J20" s="298">
        <f aca="true" t="shared" si="1" ref="J20:J25">I20/H20*100</f>
        <v>90.15891891891891</v>
      </c>
    </row>
    <row r="21" spans="1:10" ht="14.25">
      <c r="A21" s="30" t="s">
        <v>524</v>
      </c>
      <c r="B21" s="4" t="s">
        <v>524</v>
      </c>
      <c r="C21" s="4" t="s">
        <v>235</v>
      </c>
      <c r="D21" s="4" t="s">
        <v>530</v>
      </c>
      <c r="E21" s="4" t="s">
        <v>401</v>
      </c>
      <c r="F21" s="24">
        <v>20</v>
      </c>
      <c r="G21" s="24">
        <v>20</v>
      </c>
      <c r="H21" s="24">
        <v>20</v>
      </c>
      <c r="I21" s="24">
        <v>11.05</v>
      </c>
      <c r="J21" s="298">
        <f t="shared" si="1"/>
        <v>55.25</v>
      </c>
    </row>
    <row r="22" spans="1:10" ht="14.25">
      <c r="A22" s="30"/>
      <c r="B22" s="4"/>
      <c r="C22" s="4" t="s">
        <v>235</v>
      </c>
      <c r="D22" s="4" t="s">
        <v>530</v>
      </c>
      <c r="E22" s="4" t="s">
        <v>479</v>
      </c>
      <c r="F22" s="24">
        <v>290</v>
      </c>
      <c r="G22" s="24">
        <v>290</v>
      </c>
      <c r="H22" s="24">
        <v>290</v>
      </c>
      <c r="I22" s="24">
        <v>110</v>
      </c>
      <c r="J22" s="298">
        <f t="shared" si="1"/>
        <v>37.93103448275862</v>
      </c>
    </row>
    <row r="23" spans="1:10" ht="14.25">
      <c r="A23" s="30"/>
      <c r="B23" s="4"/>
      <c r="C23" s="4" t="s">
        <v>235</v>
      </c>
      <c r="D23" s="4" t="s">
        <v>530</v>
      </c>
      <c r="E23" s="4" t="s">
        <v>366</v>
      </c>
      <c r="F23" s="24">
        <v>840</v>
      </c>
      <c r="G23" s="24">
        <v>840</v>
      </c>
      <c r="H23" s="24">
        <v>840</v>
      </c>
      <c r="I23" s="24">
        <v>210</v>
      </c>
      <c r="J23" s="298">
        <f t="shared" si="1"/>
        <v>25</v>
      </c>
    </row>
    <row r="24" spans="1:10" ht="14.25">
      <c r="A24" s="30"/>
      <c r="B24" s="4"/>
      <c r="C24" s="4" t="s">
        <v>235</v>
      </c>
      <c r="D24" s="4" t="s">
        <v>530</v>
      </c>
      <c r="E24" s="4" t="s">
        <v>367</v>
      </c>
      <c r="F24" s="24">
        <v>1800</v>
      </c>
      <c r="G24" s="24">
        <v>1800</v>
      </c>
      <c r="H24" s="24">
        <v>1800</v>
      </c>
      <c r="I24" s="24">
        <v>450</v>
      </c>
      <c r="J24" s="298">
        <f t="shared" si="1"/>
        <v>25</v>
      </c>
    </row>
    <row r="25" spans="1:10" ht="14.25">
      <c r="A25" s="30"/>
      <c r="B25" s="4"/>
      <c r="C25" s="4" t="s">
        <v>480</v>
      </c>
      <c r="D25" s="4" t="s">
        <v>530</v>
      </c>
      <c r="E25" s="4" t="s">
        <v>481</v>
      </c>
      <c r="F25" s="24">
        <v>150</v>
      </c>
      <c r="G25" s="24">
        <v>150</v>
      </c>
      <c r="H25" s="24">
        <v>150</v>
      </c>
      <c r="I25" s="24">
        <v>34</v>
      </c>
      <c r="J25" s="298">
        <f t="shared" si="1"/>
        <v>22.666666666666664</v>
      </c>
    </row>
    <row r="26" spans="1:10" s="1" customFormat="1" ht="15">
      <c r="A26" s="34"/>
      <c r="B26" s="3"/>
      <c r="C26" s="3" t="s">
        <v>273</v>
      </c>
      <c r="D26" s="3"/>
      <c r="E26" s="3" t="s">
        <v>274</v>
      </c>
      <c r="F26" s="25">
        <f>SUM(F27:F50)</f>
        <v>3900</v>
      </c>
      <c r="G26" s="25">
        <f>SUM(G27:G50)</f>
        <v>3900</v>
      </c>
      <c r="H26" s="25">
        <f>SUM(H27:H50)</f>
        <v>3900</v>
      </c>
      <c r="I26" s="25">
        <f>SUM(I27:I50)</f>
        <v>1017.63</v>
      </c>
      <c r="J26" s="63">
        <f aca="true" t="shared" si="2" ref="J26:J32">I26/H26*100</f>
        <v>26.093076923076925</v>
      </c>
    </row>
    <row r="27" spans="1:10" ht="14.25">
      <c r="A27" s="30" t="s">
        <v>524</v>
      </c>
      <c r="B27" s="4" t="s">
        <v>524</v>
      </c>
      <c r="C27" s="189" t="s">
        <v>236</v>
      </c>
      <c r="D27" s="189" t="s">
        <v>530</v>
      </c>
      <c r="E27" s="189" t="s">
        <v>237</v>
      </c>
      <c r="F27" s="190">
        <v>300</v>
      </c>
      <c r="G27" s="190">
        <v>300</v>
      </c>
      <c r="H27" s="190">
        <v>300</v>
      </c>
      <c r="I27" s="190">
        <v>109.5</v>
      </c>
      <c r="J27" s="298">
        <f t="shared" si="2"/>
        <v>36.5</v>
      </c>
    </row>
    <row r="28" spans="1:10" ht="14.25">
      <c r="A28" s="30" t="s">
        <v>524</v>
      </c>
      <c r="B28" s="4" t="s">
        <v>524</v>
      </c>
      <c r="C28" s="189" t="s">
        <v>236</v>
      </c>
      <c r="D28" s="189" t="s">
        <v>530</v>
      </c>
      <c r="E28" s="189" t="s">
        <v>238</v>
      </c>
      <c r="F28" s="190">
        <v>280</v>
      </c>
      <c r="G28" s="190">
        <v>280</v>
      </c>
      <c r="H28" s="190">
        <v>280</v>
      </c>
      <c r="I28" s="190">
        <v>52.5</v>
      </c>
      <c r="J28" s="298">
        <f t="shared" si="2"/>
        <v>18.75</v>
      </c>
    </row>
    <row r="29" spans="1:10" ht="14.25">
      <c r="A29" s="30" t="s">
        <v>524</v>
      </c>
      <c r="B29" s="4" t="s">
        <v>524</v>
      </c>
      <c r="C29" s="189" t="s">
        <v>236</v>
      </c>
      <c r="D29" s="189" t="s">
        <v>530</v>
      </c>
      <c r="E29" s="189" t="s">
        <v>239</v>
      </c>
      <c r="F29" s="190">
        <v>60</v>
      </c>
      <c r="G29" s="190">
        <v>60</v>
      </c>
      <c r="H29" s="190">
        <v>60</v>
      </c>
      <c r="I29" s="190">
        <v>16.5</v>
      </c>
      <c r="J29" s="298">
        <f t="shared" si="2"/>
        <v>27.500000000000004</v>
      </c>
    </row>
    <row r="30" spans="1:10" ht="14.25">
      <c r="A30" s="30" t="s">
        <v>524</v>
      </c>
      <c r="B30" s="4" t="s">
        <v>524</v>
      </c>
      <c r="C30" s="189" t="s">
        <v>236</v>
      </c>
      <c r="D30" s="189" t="s">
        <v>530</v>
      </c>
      <c r="E30" s="189" t="s">
        <v>240</v>
      </c>
      <c r="F30" s="190">
        <v>8</v>
      </c>
      <c r="G30" s="190">
        <v>8</v>
      </c>
      <c r="H30" s="190">
        <v>8</v>
      </c>
      <c r="I30" s="190">
        <v>4.5</v>
      </c>
      <c r="J30" s="298">
        <f t="shared" si="2"/>
        <v>56.25</v>
      </c>
    </row>
    <row r="31" spans="1:10" ht="14.25">
      <c r="A31" s="30" t="s">
        <v>524</v>
      </c>
      <c r="B31" s="4" t="s">
        <v>524</v>
      </c>
      <c r="C31" s="189" t="s">
        <v>236</v>
      </c>
      <c r="D31" s="189" t="s">
        <v>530</v>
      </c>
      <c r="E31" s="189" t="s">
        <v>241</v>
      </c>
      <c r="F31" s="190">
        <v>10</v>
      </c>
      <c r="G31" s="190">
        <v>10</v>
      </c>
      <c r="H31" s="190">
        <v>10</v>
      </c>
      <c r="I31" s="190">
        <v>0</v>
      </c>
      <c r="J31" s="298">
        <f t="shared" si="2"/>
        <v>0</v>
      </c>
    </row>
    <row r="32" spans="1:10" ht="15" thickBot="1">
      <c r="A32" s="30" t="s">
        <v>524</v>
      </c>
      <c r="B32" s="4" t="s">
        <v>524</v>
      </c>
      <c r="C32" s="189" t="s">
        <v>236</v>
      </c>
      <c r="D32" s="189" t="s">
        <v>530</v>
      </c>
      <c r="E32" s="189" t="s">
        <v>242</v>
      </c>
      <c r="F32" s="190">
        <v>50</v>
      </c>
      <c r="G32" s="190">
        <v>50</v>
      </c>
      <c r="H32" s="190">
        <v>50</v>
      </c>
      <c r="I32" s="190">
        <v>6.5</v>
      </c>
      <c r="J32" s="298">
        <f t="shared" si="2"/>
        <v>13</v>
      </c>
    </row>
    <row r="33" spans="1:10" s="1" customFormat="1" ht="38.25">
      <c r="A33" s="26" t="s">
        <v>215</v>
      </c>
      <c r="B33" s="27" t="s">
        <v>137</v>
      </c>
      <c r="C33" s="27" t="s">
        <v>518</v>
      </c>
      <c r="D33" s="27" t="s">
        <v>519</v>
      </c>
      <c r="E33" s="27" t="s">
        <v>520</v>
      </c>
      <c r="F33" s="28" t="s">
        <v>521</v>
      </c>
      <c r="G33" s="259" t="s">
        <v>400</v>
      </c>
      <c r="H33" s="28" t="s">
        <v>522</v>
      </c>
      <c r="I33" s="28" t="s">
        <v>523</v>
      </c>
      <c r="J33" s="29" t="s">
        <v>138</v>
      </c>
    </row>
    <row r="34" spans="1:10" ht="14.25">
      <c r="A34" s="30" t="s">
        <v>524</v>
      </c>
      <c r="B34" s="4" t="s">
        <v>524</v>
      </c>
      <c r="C34" s="189" t="s">
        <v>236</v>
      </c>
      <c r="D34" s="189" t="s">
        <v>530</v>
      </c>
      <c r="E34" s="189" t="s">
        <v>243</v>
      </c>
      <c r="F34" s="190">
        <v>100</v>
      </c>
      <c r="G34" s="190">
        <v>100</v>
      </c>
      <c r="H34" s="190">
        <v>100</v>
      </c>
      <c r="I34" s="190">
        <v>37.5</v>
      </c>
      <c r="J34" s="298">
        <f>I34/H34*100</f>
        <v>37.5</v>
      </c>
    </row>
    <row r="35" spans="1:10" ht="14.25">
      <c r="A35" s="30"/>
      <c r="B35" s="4"/>
      <c r="C35" s="189" t="s">
        <v>236</v>
      </c>
      <c r="D35" s="189" t="s">
        <v>530</v>
      </c>
      <c r="E35" s="189" t="s">
        <v>413</v>
      </c>
      <c r="F35" s="190">
        <v>5</v>
      </c>
      <c r="G35" s="190">
        <v>5</v>
      </c>
      <c r="H35" s="190">
        <v>5</v>
      </c>
      <c r="I35" s="190">
        <v>3</v>
      </c>
      <c r="J35" s="298">
        <f aca="true" t="shared" si="3" ref="J35:J50">I35/H35*100</f>
        <v>60</v>
      </c>
    </row>
    <row r="36" spans="1:10" ht="14.25">
      <c r="A36" s="30"/>
      <c r="B36" s="4"/>
      <c r="C36" s="189" t="s">
        <v>236</v>
      </c>
      <c r="D36" s="189" t="s">
        <v>530</v>
      </c>
      <c r="E36" s="189" t="s">
        <v>379</v>
      </c>
      <c r="F36" s="190">
        <v>5</v>
      </c>
      <c r="G36" s="190">
        <v>5</v>
      </c>
      <c r="H36" s="190">
        <v>5</v>
      </c>
      <c r="I36" s="190">
        <v>1.5</v>
      </c>
      <c r="J36" s="298">
        <f t="shared" si="3"/>
        <v>30</v>
      </c>
    </row>
    <row r="37" spans="1:10" ht="14.25">
      <c r="A37" s="30"/>
      <c r="B37" s="4"/>
      <c r="C37" s="189" t="s">
        <v>236</v>
      </c>
      <c r="D37" s="189" t="s">
        <v>530</v>
      </c>
      <c r="E37" s="189" t="s">
        <v>380</v>
      </c>
      <c r="F37" s="190">
        <v>12</v>
      </c>
      <c r="G37" s="190">
        <v>12</v>
      </c>
      <c r="H37" s="190">
        <v>12</v>
      </c>
      <c r="I37" s="190">
        <v>3</v>
      </c>
      <c r="J37" s="298">
        <f t="shared" si="3"/>
        <v>25</v>
      </c>
    </row>
    <row r="38" spans="1:10" ht="14.25">
      <c r="A38" s="30"/>
      <c r="B38" s="4"/>
      <c r="C38" s="189" t="s">
        <v>236</v>
      </c>
      <c r="D38" s="189" t="s">
        <v>530</v>
      </c>
      <c r="E38" s="189" t="s">
        <v>368</v>
      </c>
      <c r="F38" s="190">
        <v>20</v>
      </c>
      <c r="G38" s="190">
        <v>20</v>
      </c>
      <c r="H38" s="190">
        <v>20</v>
      </c>
      <c r="I38" s="190">
        <v>0</v>
      </c>
      <c r="J38" s="298">
        <f t="shared" si="3"/>
        <v>0</v>
      </c>
    </row>
    <row r="39" spans="1:10" ht="14.25">
      <c r="A39" s="30"/>
      <c r="B39" s="4"/>
      <c r="C39" s="189" t="s">
        <v>414</v>
      </c>
      <c r="D39" s="189" t="s">
        <v>530</v>
      </c>
      <c r="E39" s="189" t="s">
        <v>381</v>
      </c>
      <c r="F39" s="190">
        <v>0</v>
      </c>
      <c r="G39" s="190">
        <v>0</v>
      </c>
      <c r="H39" s="190">
        <v>0</v>
      </c>
      <c r="I39" s="190">
        <v>0</v>
      </c>
      <c r="J39" s="298">
        <v>0</v>
      </c>
    </row>
    <row r="40" spans="1:10" ht="14.25">
      <c r="A40" s="30" t="s">
        <v>524</v>
      </c>
      <c r="B40" s="4" t="s">
        <v>524</v>
      </c>
      <c r="C40" s="189" t="s">
        <v>244</v>
      </c>
      <c r="D40" s="189" t="s">
        <v>530</v>
      </c>
      <c r="E40" s="189" t="s">
        <v>245</v>
      </c>
      <c r="F40" s="190">
        <f>370+0</f>
        <v>370</v>
      </c>
      <c r="G40" s="190">
        <v>370</v>
      </c>
      <c r="H40" s="190">
        <v>370</v>
      </c>
      <c r="I40" s="190">
        <f>33.18+0</f>
        <v>33.18</v>
      </c>
      <c r="J40" s="298">
        <f t="shared" si="3"/>
        <v>8.967567567567567</v>
      </c>
    </row>
    <row r="41" spans="1:10" ht="14.25">
      <c r="A41" s="30" t="s">
        <v>524</v>
      </c>
      <c r="B41" s="4" t="s">
        <v>524</v>
      </c>
      <c r="C41" s="189" t="s">
        <v>244</v>
      </c>
      <c r="D41" s="189" t="s">
        <v>530</v>
      </c>
      <c r="E41" s="189" t="s">
        <v>246</v>
      </c>
      <c r="F41" s="190">
        <v>330</v>
      </c>
      <c r="G41" s="190">
        <v>330</v>
      </c>
      <c r="H41" s="190">
        <v>330</v>
      </c>
      <c r="I41" s="190">
        <v>77.5</v>
      </c>
      <c r="J41" s="298">
        <f t="shared" si="3"/>
        <v>23.484848484848484</v>
      </c>
    </row>
    <row r="42" spans="1:10" ht="14.25">
      <c r="A42" s="30" t="s">
        <v>524</v>
      </c>
      <c r="B42" s="4" t="s">
        <v>524</v>
      </c>
      <c r="C42" s="189" t="s">
        <v>244</v>
      </c>
      <c r="D42" s="189" t="s">
        <v>530</v>
      </c>
      <c r="E42" s="189" t="s">
        <v>247</v>
      </c>
      <c r="F42" s="190">
        <v>650</v>
      </c>
      <c r="G42" s="190">
        <v>650</v>
      </c>
      <c r="H42" s="190">
        <v>650</v>
      </c>
      <c r="I42" s="190">
        <v>42.88</v>
      </c>
      <c r="J42" s="298">
        <f t="shared" si="3"/>
        <v>6.596923076923078</v>
      </c>
    </row>
    <row r="43" spans="1:10" ht="14.25">
      <c r="A43" s="30" t="s">
        <v>524</v>
      </c>
      <c r="B43" s="4" t="s">
        <v>524</v>
      </c>
      <c r="C43" s="189" t="s">
        <v>244</v>
      </c>
      <c r="D43" s="189" t="s">
        <v>530</v>
      </c>
      <c r="E43" s="189" t="s">
        <v>306</v>
      </c>
      <c r="F43" s="190">
        <f>50+25</f>
        <v>75</v>
      </c>
      <c r="G43" s="190">
        <v>75</v>
      </c>
      <c r="H43" s="190">
        <v>75</v>
      </c>
      <c r="I43" s="190">
        <f>12.56+7</f>
        <v>19.560000000000002</v>
      </c>
      <c r="J43" s="298">
        <f t="shared" si="3"/>
        <v>26.080000000000002</v>
      </c>
    </row>
    <row r="44" spans="1:10" ht="14.25">
      <c r="A44" s="30" t="s">
        <v>524</v>
      </c>
      <c r="B44" s="4" t="s">
        <v>524</v>
      </c>
      <c r="C44" s="189" t="s">
        <v>244</v>
      </c>
      <c r="D44" s="189" t="s">
        <v>530</v>
      </c>
      <c r="E44" s="189" t="s">
        <v>248</v>
      </c>
      <c r="F44" s="190">
        <v>25</v>
      </c>
      <c r="G44" s="190">
        <v>25</v>
      </c>
      <c r="H44" s="190">
        <v>25</v>
      </c>
      <c r="I44" s="190">
        <v>3</v>
      </c>
      <c r="J44" s="298">
        <f t="shared" si="3"/>
        <v>12</v>
      </c>
    </row>
    <row r="45" spans="1:10" ht="14.25">
      <c r="A45" s="30" t="s">
        <v>524</v>
      </c>
      <c r="B45" s="4" t="s">
        <v>524</v>
      </c>
      <c r="C45" s="189" t="s">
        <v>244</v>
      </c>
      <c r="D45" s="189" t="s">
        <v>530</v>
      </c>
      <c r="E45" s="189" t="s">
        <v>249</v>
      </c>
      <c r="F45" s="190">
        <v>0</v>
      </c>
      <c r="G45" s="190">
        <v>0</v>
      </c>
      <c r="H45" s="190">
        <v>0</v>
      </c>
      <c r="I45" s="190">
        <v>0</v>
      </c>
      <c r="J45" s="298">
        <v>0</v>
      </c>
    </row>
    <row r="46" spans="1:10" ht="14.25">
      <c r="A46" s="30"/>
      <c r="B46" s="4"/>
      <c r="C46" s="189" t="s">
        <v>244</v>
      </c>
      <c r="D46" s="189" t="s">
        <v>530</v>
      </c>
      <c r="E46" s="189" t="s">
        <v>415</v>
      </c>
      <c r="F46" s="190">
        <v>650</v>
      </c>
      <c r="G46" s="190">
        <v>650</v>
      </c>
      <c r="H46" s="190">
        <v>650</v>
      </c>
      <c r="I46" s="190">
        <v>0</v>
      </c>
      <c r="J46" s="298">
        <f t="shared" si="3"/>
        <v>0</v>
      </c>
    </row>
    <row r="47" spans="1:10" ht="14.25">
      <c r="A47" s="30"/>
      <c r="B47" s="4"/>
      <c r="C47" s="189" t="s">
        <v>244</v>
      </c>
      <c r="D47" s="189" t="s">
        <v>530</v>
      </c>
      <c r="E47" s="189" t="s">
        <v>484</v>
      </c>
      <c r="F47" s="190">
        <v>20</v>
      </c>
      <c r="G47" s="190">
        <v>20</v>
      </c>
      <c r="H47" s="190">
        <v>20</v>
      </c>
      <c r="I47" s="190">
        <v>0</v>
      </c>
      <c r="J47" s="298">
        <f t="shared" si="3"/>
        <v>0</v>
      </c>
    </row>
    <row r="48" spans="1:10" ht="14.25">
      <c r="A48" s="30"/>
      <c r="B48" s="4"/>
      <c r="C48" s="189" t="s">
        <v>244</v>
      </c>
      <c r="D48" s="189" t="s">
        <v>530</v>
      </c>
      <c r="E48" s="189" t="s">
        <v>382</v>
      </c>
      <c r="F48" s="190">
        <v>80</v>
      </c>
      <c r="G48" s="190">
        <v>80</v>
      </c>
      <c r="H48" s="190">
        <v>80</v>
      </c>
      <c r="I48" s="190">
        <v>0</v>
      </c>
      <c r="J48" s="298">
        <f t="shared" si="3"/>
        <v>0</v>
      </c>
    </row>
    <row r="49" spans="1:10" ht="14.25">
      <c r="A49" s="30" t="s">
        <v>524</v>
      </c>
      <c r="B49" s="4" t="s">
        <v>524</v>
      </c>
      <c r="C49" s="189" t="s">
        <v>250</v>
      </c>
      <c r="D49" s="189" t="s">
        <v>530</v>
      </c>
      <c r="E49" s="189" t="s">
        <v>307</v>
      </c>
      <c r="F49" s="190">
        <v>0</v>
      </c>
      <c r="G49" s="190">
        <v>0</v>
      </c>
      <c r="H49" s="190">
        <v>0</v>
      </c>
      <c r="I49" s="190">
        <v>147.9</v>
      </c>
      <c r="J49" s="298">
        <v>0</v>
      </c>
    </row>
    <row r="50" spans="1:10" ht="14.25">
      <c r="A50" s="30" t="s">
        <v>524</v>
      </c>
      <c r="B50" s="4" t="s">
        <v>524</v>
      </c>
      <c r="C50" s="189" t="s">
        <v>251</v>
      </c>
      <c r="D50" s="189" t="s">
        <v>530</v>
      </c>
      <c r="E50" s="189" t="s">
        <v>338</v>
      </c>
      <c r="F50" s="190">
        <v>850</v>
      </c>
      <c r="G50" s="190">
        <v>850</v>
      </c>
      <c r="H50" s="190">
        <v>850</v>
      </c>
      <c r="I50" s="190">
        <v>459.11</v>
      </c>
      <c r="J50" s="298">
        <f t="shared" si="3"/>
        <v>54.012941176470584</v>
      </c>
    </row>
    <row r="51" spans="1:10" s="1" customFormat="1" ht="15">
      <c r="A51" s="34"/>
      <c r="B51" s="3"/>
      <c r="C51" s="3" t="s">
        <v>275</v>
      </c>
      <c r="D51" s="3"/>
      <c r="E51" s="3" t="s">
        <v>276</v>
      </c>
      <c r="F51" s="25">
        <f>SUM(F52:F54)</f>
        <v>150</v>
      </c>
      <c r="G51" s="25">
        <f>SUM(G52:G54)</f>
        <v>150</v>
      </c>
      <c r="H51" s="25">
        <f>SUM(H52:H54)</f>
        <v>150</v>
      </c>
      <c r="I51" s="25">
        <f>SUM(I52:I54)</f>
        <v>35.44</v>
      </c>
      <c r="J51" s="63">
        <f>I51/H51*100</f>
        <v>23.626666666666665</v>
      </c>
    </row>
    <row r="52" spans="1:10" ht="14.25">
      <c r="A52" s="30" t="s">
        <v>524</v>
      </c>
      <c r="B52" s="4" t="s">
        <v>524</v>
      </c>
      <c r="C52" s="4" t="s">
        <v>252</v>
      </c>
      <c r="D52" s="4" t="s">
        <v>530</v>
      </c>
      <c r="E52" s="4" t="s">
        <v>416</v>
      </c>
      <c r="F52" s="24">
        <v>40</v>
      </c>
      <c r="G52" s="24">
        <v>40</v>
      </c>
      <c r="H52" s="24">
        <v>40</v>
      </c>
      <c r="I52" s="24">
        <v>11.7</v>
      </c>
      <c r="J52" s="298">
        <f>I52/H52*100</f>
        <v>29.25</v>
      </c>
    </row>
    <row r="53" spans="1:10" ht="14.25">
      <c r="A53" s="30" t="s">
        <v>524</v>
      </c>
      <c r="B53" s="4" t="s">
        <v>524</v>
      </c>
      <c r="C53" s="4" t="s">
        <v>252</v>
      </c>
      <c r="D53" s="4" t="s">
        <v>530</v>
      </c>
      <c r="E53" s="4" t="s">
        <v>417</v>
      </c>
      <c r="F53" s="24">
        <v>50</v>
      </c>
      <c r="G53" s="24">
        <v>50</v>
      </c>
      <c r="H53" s="24">
        <v>50</v>
      </c>
      <c r="I53" s="24">
        <v>23.21</v>
      </c>
      <c r="J53" s="298">
        <f>I53/H53*100</f>
        <v>46.42</v>
      </c>
    </row>
    <row r="54" spans="1:10" ht="14.25">
      <c r="A54" s="30" t="s">
        <v>524</v>
      </c>
      <c r="B54" s="4" t="s">
        <v>524</v>
      </c>
      <c r="C54" s="4" t="s">
        <v>252</v>
      </c>
      <c r="D54" s="4" t="s">
        <v>530</v>
      </c>
      <c r="E54" s="4" t="s">
        <v>418</v>
      </c>
      <c r="F54" s="24">
        <v>60</v>
      </c>
      <c r="G54" s="24">
        <v>60</v>
      </c>
      <c r="H54" s="24">
        <v>60</v>
      </c>
      <c r="I54" s="24">
        <v>0.53</v>
      </c>
      <c r="J54" s="298">
        <f>I54/H54*100</f>
        <v>0.8833333333333334</v>
      </c>
    </row>
    <row r="55" spans="1:10" s="1" customFormat="1" ht="15">
      <c r="A55" s="34"/>
      <c r="B55" s="3"/>
      <c r="C55" s="3" t="s">
        <v>277</v>
      </c>
      <c r="D55" s="3"/>
      <c r="E55" s="3" t="s">
        <v>278</v>
      </c>
      <c r="F55" s="25">
        <f>SUM(F56)</f>
        <v>150</v>
      </c>
      <c r="G55" s="25">
        <f>SUM(G56)</f>
        <v>150</v>
      </c>
      <c r="H55" s="25">
        <f>SUM(H56)</f>
        <v>150</v>
      </c>
      <c r="I55" s="25">
        <f>SUM(I56)</f>
        <v>410.27</v>
      </c>
      <c r="J55" s="63">
        <f>I55/H55*100</f>
        <v>273.5133333333333</v>
      </c>
    </row>
    <row r="56" spans="1:10" ht="15">
      <c r="A56" s="30" t="s">
        <v>524</v>
      </c>
      <c r="B56" s="4" t="s">
        <v>524</v>
      </c>
      <c r="C56" s="4" t="s">
        <v>253</v>
      </c>
      <c r="D56" s="4" t="s">
        <v>530</v>
      </c>
      <c r="E56" s="43" t="s">
        <v>369</v>
      </c>
      <c r="F56" s="24">
        <v>150</v>
      </c>
      <c r="G56" s="24">
        <v>150</v>
      </c>
      <c r="H56" s="24">
        <v>150</v>
      </c>
      <c r="I56" s="24">
        <v>410.27</v>
      </c>
      <c r="J56" s="63"/>
    </row>
    <row r="57" spans="1:10" s="1" customFormat="1" ht="15">
      <c r="A57" s="34"/>
      <c r="B57" s="3"/>
      <c r="C57" s="3" t="s">
        <v>279</v>
      </c>
      <c r="D57" s="3"/>
      <c r="E57" s="3" t="s">
        <v>280</v>
      </c>
      <c r="F57" s="25">
        <f>SUM(F58:F73)</f>
        <v>183000</v>
      </c>
      <c r="G57" s="25">
        <f>SUM(G58:G73)</f>
        <v>183000</v>
      </c>
      <c r="H57" s="25">
        <f>SUM(H58:H73)</f>
        <v>190976</v>
      </c>
      <c r="I57" s="25">
        <f>SUM(I58:I73)</f>
        <v>42572.21000000001</v>
      </c>
      <c r="J57" s="63">
        <f aca="true" t="shared" si="4" ref="J57:J62">I57/H57*100</f>
        <v>22.291916261729224</v>
      </c>
    </row>
    <row r="58" spans="1:10" ht="14.25">
      <c r="A58" s="191" t="s">
        <v>524</v>
      </c>
      <c r="B58" s="189" t="s">
        <v>524</v>
      </c>
      <c r="C58" s="189" t="s">
        <v>254</v>
      </c>
      <c r="D58" s="189" t="s">
        <v>556</v>
      </c>
      <c r="E58" s="189" t="s">
        <v>255</v>
      </c>
      <c r="F58" s="190">
        <v>1600</v>
      </c>
      <c r="G58" s="190">
        <v>1600</v>
      </c>
      <c r="H58" s="190">
        <v>1600</v>
      </c>
      <c r="I58" s="190">
        <v>777.7</v>
      </c>
      <c r="J58" s="298">
        <f t="shared" si="4"/>
        <v>48.60625</v>
      </c>
    </row>
    <row r="59" spans="1:10" ht="14.25">
      <c r="A59" s="191" t="s">
        <v>524</v>
      </c>
      <c r="B59" s="189" t="s">
        <v>524</v>
      </c>
      <c r="C59" s="189" t="s">
        <v>254</v>
      </c>
      <c r="D59" s="189" t="s">
        <v>556</v>
      </c>
      <c r="E59" s="189" t="s">
        <v>256</v>
      </c>
      <c r="F59" s="190">
        <v>350</v>
      </c>
      <c r="G59" s="190">
        <v>350</v>
      </c>
      <c r="H59" s="190">
        <v>350</v>
      </c>
      <c r="I59" s="190">
        <v>199.2</v>
      </c>
      <c r="J59" s="298">
        <f t="shared" si="4"/>
        <v>56.914285714285704</v>
      </c>
    </row>
    <row r="60" spans="1:10" ht="14.25">
      <c r="A60" s="191" t="s">
        <v>524</v>
      </c>
      <c r="B60" s="189" t="s">
        <v>524</v>
      </c>
      <c r="C60" s="189" t="s">
        <v>254</v>
      </c>
      <c r="D60" s="189" t="s">
        <v>556</v>
      </c>
      <c r="E60" s="189" t="s">
        <v>23</v>
      </c>
      <c r="F60" s="190">
        <v>1250</v>
      </c>
      <c r="G60" s="190">
        <v>1250</v>
      </c>
      <c r="H60" s="190">
        <v>1250</v>
      </c>
      <c r="I60" s="190">
        <v>343</v>
      </c>
      <c r="J60" s="298">
        <f t="shared" si="4"/>
        <v>27.439999999999998</v>
      </c>
    </row>
    <row r="61" spans="1:10" ht="14.25">
      <c r="A61" s="191" t="s">
        <v>524</v>
      </c>
      <c r="B61" s="189" t="s">
        <v>524</v>
      </c>
      <c r="C61" s="189" t="s">
        <v>254</v>
      </c>
      <c r="D61" s="189" t="s">
        <v>556</v>
      </c>
      <c r="E61" s="189" t="s">
        <v>257</v>
      </c>
      <c r="F61" s="190">
        <v>405</v>
      </c>
      <c r="G61" s="190">
        <v>405</v>
      </c>
      <c r="H61" s="190">
        <v>405</v>
      </c>
      <c r="I61" s="190">
        <v>396.66</v>
      </c>
      <c r="J61" s="298">
        <f t="shared" si="4"/>
        <v>97.94074074074075</v>
      </c>
    </row>
    <row r="62" spans="1:10" ht="14.25">
      <c r="A62" s="191" t="s">
        <v>524</v>
      </c>
      <c r="B62" s="189" t="s">
        <v>524</v>
      </c>
      <c r="C62" s="189" t="s">
        <v>254</v>
      </c>
      <c r="D62" s="189" t="s">
        <v>556</v>
      </c>
      <c r="E62" s="189" t="s">
        <v>258</v>
      </c>
      <c r="F62" s="190">
        <v>168000</v>
      </c>
      <c r="G62" s="190">
        <v>168000</v>
      </c>
      <c r="H62" s="190">
        <v>175976</v>
      </c>
      <c r="I62" s="190">
        <v>37968</v>
      </c>
      <c r="J62" s="298">
        <f t="shared" si="4"/>
        <v>21.575669409464926</v>
      </c>
    </row>
    <row r="63" spans="1:10" ht="14.25">
      <c r="A63" s="191" t="s">
        <v>524</v>
      </c>
      <c r="B63" s="189" t="s">
        <v>524</v>
      </c>
      <c r="C63" s="189" t="s">
        <v>254</v>
      </c>
      <c r="D63" s="189" t="s">
        <v>556</v>
      </c>
      <c r="E63" s="189" t="s">
        <v>259</v>
      </c>
      <c r="F63" s="190">
        <v>2300</v>
      </c>
      <c r="G63" s="190">
        <v>2300</v>
      </c>
      <c r="H63" s="190">
        <v>2300</v>
      </c>
      <c r="I63" s="190">
        <v>680</v>
      </c>
      <c r="J63" s="298">
        <f aca="true" t="shared" si="5" ref="J63:J73">I63/H63*100</f>
        <v>29.565217391304348</v>
      </c>
    </row>
    <row r="64" spans="1:10" ht="15" thickBot="1">
      <c r="A64" s="191" t="s">
        <v>524</v>
      </c>
      <c r="B64" s="189" t="s">
        <v>524</v>
      </c>
      <c r="C64" s="189" t="s">
        <v>254</v>
      </c>
      <c r="D64" s="189" t="s">
        <v>556</v>
      </c>
      <c r="E64" s="189" t="s">
        <v>260</v>
      </c>
      <c r="F64" s="190">
        <v>1110</v>
      </c>
      <c r="G64" s="190">
        <v>1110</v>
      </c>
      <c r="H64" s="190">
        <v>1110</v>
      </c>
      <c r="I64" s="190">
        <v>279</v>
      </c>
      <c r="J64" s="298">
        <f t="shared" si="5"/>
        <v>25.135135135135133</v>
      </c>
    </row>
    <row r="65" spans="1:10" s="1" customFormat="1" ht="38.25">
      <c r="A65" s="26" t="s">
        <v>215</v>
      </c>
      <c r="B65" s="27" t="s">
        <v>137</v>
      </c>
      <c r="C65" s="27" t="s">
        <v>518</v>
      </c>
      <c r="D65" s="27" t="s">
        <v>519</v>
      </c>
      <c r="E65" s="27" t="s">
        <v>520</v>
      </c>
      <c r="F65" s="28" t="s">
        <v>521</v>
      </c>
      <c r="G65" s="259" t="s">
        <v>400</v>
      </c>
      <c r="H65" s="28" t="s">
        <v>522</v>
      </c>
      <c r="I65" s="28" t="s">
        <v>523</v>
      </c>
      <c r="J65" s="29" t="s">
        <v>138</v>
      </c>
    </row>
    <row r="66" spans="1:10" ht="14.25">
      <c r="A66" s="191" t="s">
        <v>524</v>
      </c>
      <c r="B66" s="189" t="s">
        <v>524</v>
      </c>
      <c r="C66" s="189" t="s">
        <v>254</v>
      </c>
      <c r="D66" s="189" t="s">
        <v>556</v>
      </c>
      <c r="E66" s="189" t="s">
        <v>261</v>
      </c>
      <c r="F66" s="190">
        <v>2810</v>
      </c>
      <c r="G66" s="190">
        <v>2810</v>
      </c>
      <c r="H66" s="190">
        <v>2810</v>
      </c>
      <c r="I66" s="190">
        <v>1392.08</v>
      </c>
      <c r="J66" s="298">
        <f t="shared" si="5"/>
        <v>49.54021352313167</v>
      </c>
    </row>
    <row r="67" spans="1:10" ht="14.25">
      <c r="A67" s="191"/>
      <c r="B67" s="189"/>
      <c r="C67" s="189" t="s">
        <v>254</v>
      </c>
      <c r="D67" s="189" t="s">
        <v>556</v>
      </c>
      <c r="E67" s="189" t="s">
        <v>419</v>
      </c>
      <c r="F67" s="190">
        <v>62</v>
      </c>
      <c r="G67" s="190">
        <v>62</v>
      </c>
      <c r="H67" s="190">
        <v>62</v>
      </c>
      <c r="I67" s="190">
        <v>0</v>
      </c>
      <c r="J67" s="298">
        <f t="shared" si="5"/>
        <v>0</v>
      </c>
    </row>
    <row r="68" spans="1:10" ht="14.25">
      <c r="A68" s="191"/>
      <c r="B68" s="189"/>
      <c r="C68" s="189" t="s">
        <v>254</v>
      </c>
      <c r="D68" s="189" t="s">
        <v>556</v>
      </c>
      <c r="E68" s="189" t="s">
        <v>420</v>
      </c>
      <c r="F68" s="190">
        <v>140</v>
      </c>
      <c r="G68" s="190">
        <v>140</v>
      </c>
      <c r="H68" s="190">
        <v>140</v>
      </c>
      <c r="I68" s="190">
        <v>0</v>
      </c>
      <c r="J68" s="298">
        <f t="shared" si="5"/>
        <v>0</v>
      </c>
    </row>
    <row r="69" spans="1:10" ht="14.25">
      <c r="A69" s="191"/>
      <c r="B69" s="189"/>
      <c r="C69" s="189" t="s">
        <v>254</v>
      </c>
      <c r="D69" s="189" t="s">
        <v>485</v>
      </c>
      <c r="E69" s="189" t="s">
        <v>486</v>
      </c>
      <c r="F69" s="190">
        <v>400</v>
      </c>
      <c r="G69" s="190">
        <v>400</v>
      </c>
      <c r="H69" s="190">
        <v>400</v>
      </c>
      <c r="I69" s="190">
        <v>91.12</v>
      </c>
      <c r="J69" s="298">
        <f t="shared" si="5"/>
        <v>22.78</v>
      </c>
    </row>
    <row r="70" spans="1:10" ht="14.25">
      <c r="A70" s="191"/>
      <c r="B70" s="189"/>
      <c r="C70" s="189" t="s">
        <v>254</v>
      </c>
      <c r="D70" s="189" t="s">
        <v>487</v>
      </c>
      <c r="E70" s="189" t="s">
        <v>488</v>
      </c>
      <c r="F70" s="190">
        <v>100</v>
      </c>
      <c r="G70" s="190">
        <v>100</v>
      </c>
      <c r="H70" s="190">
        <v>100</v>
      </c>
      <c r="I70" s="190">
        <v>16.08</v>
      </c>
      <c r="J70" s="298">
        <f t="shared" si="5"/>
        <v>16.08</v>
      </c>
    </row>
    <row r="71" spans="1:10" ht="14.25">
      <c r="A71" s="191"/>
      <c r="B71" s="189"/>
      <c r="C71" s="189" t="s">
        <v>254</v>
      </c>
      <c r="D71" s="189" t="s">
        <v>485</v>
      </c>
      <c r="E71" s="189" t="s">
        <v>489</v>
      </c>
      <c r="F71" s="190">
        <v>1173</v>
      </c>
      <c r="G71" s="190">
        <v>1173</v>
      </c>
      <c r="H71" s="190">
        <v>1173</v>
      </c>
      <c r="I71" s="190">
        <v>364.97</v>
      </c>
      <c r="J71" s="298">
        <f t="shared" si="5"/>
        <v>31.114236999147487</v>
      </c>
    </row>
    <row r="72" spans="1:10" ht="14.25">
      <c r="A72" s="191"/>
      <c r="B72" s="189"/>
      <c r="C72" s="189" t="s">
        <v>254</v>
      </c>
      <c r="D72" s="189" t="s">
        <v>487</v>
      </c>
      <c r="E72" s="189" t="s">
        <v>490</v>
      </c>
      <c r="F72" s="190">
        <v>300</v>
      </c>
      <c r="G72" s="190">
        <v>300</v>
      </c>
      <c r="H72" s="190">
        <v>300</v>
      </c>
      <c r="I72" s="190">
        <v>64.4</v>
      </c>
      <c r="J72" s="298">
        <f t="shared" si="5"/>
        <v>21.46666666666667</v>
      </c>
    </row>
    <row r="73" spans="1:10" ht="14.25">
      <c r="A73" s="191"/>
      <c r="B73" s="189"/>
      <c r="C73" s="189" t="s">
        <v>402</v>
      </c>
      <c r="D73" s="189" t="s">
        <v>403</v>
      </c>
      <c r="E73" s="189" t="s">
        <v>404</v>
      </c>
      <c r="F73" s="190">
        <v>3000</v>
      </c>
      <c r="G73" s="190">
        <v>3000</v>
      </c>
      <c r="H73" s="190">
        <v>3000</v>
      </c>
      <c r="I73" s="190">
        <v>0</v>
      </c>
      <c r="J73" s="298">
        <f t="shared" si="5"/>
        <v>0</v>
      </c>
    </row>
    <row r="74" spans="1:10" ht="15">
      <c r="A74" s="191"/>
      <c r="B74" s="189"/>
      <c r="C74" s="189"/>
      <c r="D74" s="189"/>
      <c r="E74" s="189"/>
      <c r="F74" s="190"/>
      <c r="G74" s="190"/>
      <c r="H74" s="190"/>
      <c r="I74" s="190"/>
      <c r="J74" s="63"/>
    </row>
    <row r="75" spans="1:10" ht="15">
      <c r="A75" s="30"/>
      <c r="B75" s="4"/>
      <c r="C75" s="4"/>
      <c r="D75" s="4"/>
      <c r="E75" s="3" t="s">
        <v>466</v>
      </c>
      <c r="F75" s="25">
        <v>1070</v>
      </c>
      <c r="G75" s="25">
        <v>1070</v>
      </c>
      <c r="H75" s="25">
        <v>1070</v>
      </c>
      <c r="I75" s="25">
        <v>291.35</v>
      </c>
      <c r="J75" s="63">
        <f>I75/H75*100</f>
        <v>27.22897196261683</v>
      </c>
    </row>
    <row r="76" spans="1:10" ht="10.5" customHeight="1">
      <c r="A76" s="30"/>
      <c r="B76" s="4"/>
      <c r="C76" s="4"/>
      <c r="D76" s="4"/>
      <c r="E76" s="4"/>
      <c r="F76" s="24"/>
      <c r="G76" s="24"/>
      <c r="H76" s="24"/>
      <c r="I76" s="24"/>
      <c r="J76" s="63"/>
    </row>
    <row r="77" spans="1:10" s="92" customFormat="1" ht="15">
      <c r="A77" s="49" t="s">
        <v>557</v>
      </c>
      <c r="B77" s="50" t="s">
        <v>524</v>
      </c>
      <c r="C77" s="50" t="s">
        <v>524</v>
      </c>
      <c r="D77" s="50" t="s">
        <v>524</v>
      </c>
      <c r="E77" s="50" t="s">
        <v>262</v>
      </c>
      <c r="F77" s="51">
        <f>SUM(F78)</f>
        <v>1000</v>
      </c>
      <c r="G77" s="51">
        <f>SUM(G78)</f>
        <v>1000</v>
      </c>
      <c r="H77" s="51">
        <f>SUM(H78)</f>
        <v>1000</v>
      </c>
      <c r="I77" s="51">
        <f>SUM(I78)</f>
        <v>0</v>
      </c>
      <c r="J77" s="63">
        <f>I77/H77*100</f>
        <v>0</v>
      </c>
    </row>
    <row r="78" spans="1:10" ht="15">
      <c r="A78" s="30" t="s">
        <v>524</v>
      </c>
      <c r="B78" s="4" t="s">
        <v>524</v>
      </c>
      <c r="C78" s="4" t="s">
        <v>263</v>
      </c>
      <c r="D78" s="4" t="s">
        <v>264</v>
      </c>
      <c r="E78" s="4" t="s">
        <v>370</v>
      </c>
      <c r="F78" s="24">
        <v>1000</v>
      </c>
      <c r="G78" s="24">
        <v>1000</v>
      </c>
      <c r="H78" s="24">
        <v>1000</v>
      </c>
      <c r="I78" s="24">
        <v>0</v>
      </c>
      <c r="J78" s="63"/>
    </row>
    <row r="79" spans="1:10" ht="7.5" customHeight="1">
      <c r="A79" s="30"/>
      <c r="B79" s="4"/>
      <c r="C79" s="4"/>
      <c r="D79" s="4"/>
      <c r="E79" s="4"/>
      <c r="F79" s="24"/>
      <c r="G79" s="24"/>
      <c r="H79" s="24"/>
      <c r="I79" s="24"/>
      <c r="J79" s="63"/>
    </row>
    <row r="80" spans="1:10" ht="15">
      <c r="A80" s="49"/>
      <c r="B80" s="50"/>
      <c r="C80" s="50"/>
      <c r="D80" s="50"/>
      <c r="E80" s="50" t="s">
        <v>383</v>
      </c>
      <c r="F80" s="51">
        <f>SUM(F81)</f>
        <v>67500</v>
      </c>
      <c r="G80" s="51">
        <f>SUM(G81)</f>
        <v>67500</v>
      </c>
      <c r="H80" s="51">
        <f>SUM(H81)</f>
        <v>67500</v>
      </c>
      <c r="I80" s="51">
        <f>SUM(I81)</f>
        <v>0</v>
      </c>
      <c r="J80" s="63">
        <f>I80/H80*100</f>
        <v>0</v>
      </c>
    </row>
    <row r="81" spans="1:10" ht="15">
      <c r="A81" s="30"/>
      <c r="B81" s="4"/>
      <c r="C81" s="4" t="s">
        <v>397</v>
      </c>
      <c r="D81" s="4" t="s">
        <v>384</v>
      </c>
      <c r="E81" s="4" t="s">
        <v>385</v>
      </c>
      <c r="F81" s="24">
        <v>67500</v>
      </c>
      <c r="G81" s="24">
        <v>67500</v>
      </c>
      <c r="H81" s="24">
        <v>67500</v>
      </c>
      <c r="I81" s="181">
        <v>0</v>
      </c>
      <c r="J81" s="63"/>
    </row>
    <row r="82" spans="1:10" ht="9.75" customHeight="1">
      <c r="A82" s="30"/>
      <c r="B82" s="4"/>
      <c r="C82" s="4"/>
      <c r="D82" s="4"/>
      <c r="E82" s="4"/>
      <c r="F82" s="24"/>
      <c r="G82" s="24"/>
      <c r="H82" s="24"/>
      <c r="I82" s="24"/>
      <c r="J82" s="63"/>
    </row>
    <row r="83" spans="1:10" s="77" customFormat="1" ht="15.75" thickBot="1">
      <c r="A83" s="74"/>
      <c r="B83" s="75"/>
      <c r="C83" s="75"/>
      <c r="D83" s="75"/>
      <c r="E83" s="75" t="s">
        <v>412</v>
      </c>
      <c r="F83" s="76">
        <f>F77+F4+F80+F75</f>
        <v>487180</v>
      </c>
      <c r="G83" s="76">
        <f>G77+G4+G80+G75</f>
        <v>487180</v>
      </c>
      <c r="H83" s="76">
        <f>H77+H4+H80+H75</f>
        <v>495156</v>
      </c>
      <c r="I83" s="76">
        <f>I77+I4+I80+I75</f>
        <v>121415.60000000003</v>
      </c>
      <c r="J83" s="63">
        <f>I83/H83*100</f>
        <v>24.520676312111746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31.03.2011 - PRÍJMY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65" sqref="A65:IV73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11" width="9.875" style="0" customWidth="1"/>
    <col min="12" max="12" width="7.75390625" style="0" customWidth="1"/>
  </cols>
  <sheetData>
    <row r="1" spans="1:12" s="1" customFormat="1" ht="40.5" customHeight="1" thickBot="1">
      <c r="A1" s="7" t="s">
        <v>135</v>
      </c>
      <c r="B1" s="8" t="s">
        <v>134</v>
      </c>
      <c r="C1" s="8" t="s">
        <v>136</v>
      </c>
      <c r="D1" s="8" t="s">
        <v>137</v>
      </c>
      <c r="E1" s="8" t="s">
        <v>518</v>
      </c>
      <c r="F1" s="8" t="s">
        <v>519</v>
      </c>
      <c r="G1" s="8" t="s">
        <v>520</v>
      </c>
      <c r="H1" s="9" t="s">
        <v>521</v>
      </c>
      <c r="I1" s="262" t="s">
        <v>400</v>
      </c>
      <c r="J1" s="9" t="s">
        <v>522</v>
      </c>
      <c r="K1" s="9" t="s">
        <v>523</v>
      </c>
      <c r="L1" s="263" t="s">
        <v>138</v>
      </c>
    </row>
    <row r="2" spans="1:12" ht="13.5" thickBot="1">
      <c r="A2" s="10" t="s">
        <v>525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3" customFormat="1" ht="30.75" thickBot="1">
      <c r="A3" s="78" t="s">
        <v>526</v>
      </c>
      <c r="B3" s="79" t="s">
        <v>524</v>
      </c>
      <c r="C3" s="79" t="s">
        <v>524</v>
      </c>
      <c r="D3" s="79" t="s">
        <v>524</v>
      </c>
      <c r="E3" s="79" t="s">
        <v>524</v>
      </c>
      <c r="F3" s="79" t="s">
        <v>524</v>
      </c>
      <c r="G3" s="80" t="s">
        <v>527</v>
      </c>
      <c r="H3" s="81">
        <f>H4+H6+H14+H33+H38</f>
        <v>53431</v>
      </c>
      <c r="I3" s="81">
        <f>I4+I6+I14+I33+I38</f>
        <v>53431</v>
      </c>
      <c r="J3" s="81">
        <f>J4+J6+J14+J33+J38</f>
        <v>53431</v>
      </c>
      <c r="K3" s="81">
        <f>K4+K6+K14+K33+K38</f>
        <v>12258.509999999998</v>
      </c>
      <c r="L3" s="82">
        <f>K3/J3*100</f>
        <v>22.942692444461077</v>
      </c>
    </row>
    <row r="4" spans="1:12" ht="12.75">
      <c r="A4" s="278"/>
      <c r="B4" s="11"/>
      <c r="C4" s="11"/>
      <c r="D4" s="11"/>
      <c r="E4" s="11" t="s">
        <v>139</v>
      </c>
      <c r="F4" s="11"/>
      <c r="G4" s="11" t="s">
        <v>140</v>
      </c>
      <c r="H4" s="12">
        <f>SUM(H5)</f>
        <v>33800</v>
      </c>
      <c r="I4" s="12">
        <f>SUM(I5)</f>
        <v>33800</v>
      </c>
      <c r="J4" s="12">
        <f>SUM(J5)</f>
        <v>33800</v>
      </c>
      <c r="K4" s="12">
        <f>SUM(K5)</f>
        <v>7825.2</v>
      </c>
      <c r="L4" s="279">
        <f>K4/J4*100</f>
        <v>23.151479289940827</v>
      </c>
    </row>
    <row r="5" spans="1:12" ht="12.75">
      <c r="A5" s="30" t="s">
        <v>524</v>
      </c>
      <c r="B5" s="4" t="s">
        <v>524</v>
      </c>
      <c r="C5" s="4" t="s">
        <v>524</v>
      </c>
      <c r="D5" s="4" t="s">
        <v>528</v>
      </c>
      <c r="E5" s="4" t="s">
        <v>529</v>
      </c>
      <c r="F5" s="4" t="s">
        <v>530</v>
      </c>
      <c r="G5" s="4" t="s">
        <v>141</v>
      </c>
      <c r="H5" s="5">
        <v>33800</v>
      </c>
      <c r="I5" s="5">
        <v>33800</v>
      </c>
      <c r="J5" s="5">
        <v>33800</v>
      </c>
      <c r="K5" s="5">
        <v>7825.2</v>
      </c>
      <c r="L5" s="47"/>
    </row>
    <row r="6" spans="1:12" ht="12.75">
      <c r="A6" s="30"/>
      <c r="B6" s="4"/>
      <c r="C6" s="4"/>
      <c r="D6" s="4"/>
      <c r="E6" s="3" t="s">
        <v>142</v>
      </c>
      <c r="F6" s="3"/>
      <c r="G6" s="3" t="s">
        <v>143</v>
      </c>
      <c r="H6" s="6">
        <f>SUM(H7:H13)</f>
        <v>11824</v>
      </c>
      <c r="I6" s="6">
        <f>SUM(I7:I13)</f>
        <v>11824</v>
      </c>
      <c r="J6" s="6">
        <f>SUM(J7:J13)</f>
        <v>11824</v>
      </c>
      <c r="K6" s="6">
        <f>SUM(K7:K13)</f>
        <v>2713.58</v>
      </c>
      <c r="L6" s="280">
        <f>K6/J6*100</f>
        <v>22.949763193504737</v>
      </c>
    </row>
    <row r="7" spans="1:12" ht="12.75">
      <c r="A7" s="30" t="s">
        <v>524</v>
      </c>
      <c r="B7" s="4" t="s">
        <v>524</v>
      </c>
      <c r="C7" s="4" t="s">
        <v>524</v>
      </c>
      <c r="D7" s="4" t="s">
        <v>528</v>
      </c>
      <c r="E7" s="4" t="s">
        <v>531</v>
      </c>
      <c r="F7" s="4" t="s">
        <v>530</v>
      </c>
      <c r="G7" s="4" t="s">
        <v>144</v>
      </c>
      <c r="H7" s="5">
        <v>3380</v>
      </c>
      <c r="I7" s="5">
        <v>3380</v>
      </c>
      <c r="J7" s="5">
        <v>3380</v>
      </c>
      <c r="K7" s="5">
        <v>782.52</v>
      </c>
      <c r="L7" s="281">
        <f aca="true" t="shared" si="0" ref="L7:L13">K7/J7*100</f>
        <v>23.151479289940827</v>
      </c>
    </row>
    <row r="8" spans="1:12" ht="12.75">
      <c r="A8" s="30" t="s">
        <v>524</v>
      </c>
      <c r="B8" s="4" t="s">
        <v>524</v>
      </c>
      <c r="C8" s="4" t="s">
        <v>524</v>
      </c>
      <c r="D8" s="4" t="s">
        <v>528</v>
      </c>
      <c r="E8" s="4" t="s">
        <v>532</v>
      </c>
      <c r="F8" s="4" t="s">
        <v>530</v>
      </c>
      <c r="G8" s="4" t="s">
        <v>145</v>
      </c>
      <c r="H8" s="5">
        <v>475</v>
      </c>
      <c r="I8" s="5">
        <v>475</v>
      </c>
      <c r="J8" s="5">
        <v>475</v>
      </c>
      <c r="K8" s="5">
        <v>87.5</v>
      </c>
      <c r="L8" s="281">
        <f t="shared" si="0"/>
        <v>18.421052631578945</v>
      </c>
    </row>
    <row r="9" spans="1:12" ht="12.75">
      <c r="A9" s="30" t="s">
        <v>524</v>
      </c>
      <c r="B9" s="4" t="s">
        <v>524</v>
      </c>
      <c r="C9" s="4" t="s">
        <v>524</v>
      </c>
      <c r="D9" s="4" t="s">
        <v>528</v>
      </c>
      <c r="E9" s="4" t="s">
        <v>533</v>
      </c>
      <c r="F9" s="4" t="s">
        <v>530</v>
      </c>
      <c r="G9" s="4" t="s">
        <v>146</v>
      </c>
      <c r="H9" s="5">
        <v>4732</v>
      </c>
      <c r="I9" s="5">
        <v>4732</v>
      </c>
      <c r="J9" s="5">
        <v>4732</v>
      </c>
      <c r="K9" s="5">
        <v>1095.46</v>
      </c>
      <c r="L9" s="281">
        <f t="shared" si="0"/>
        <v>23.150042265426883</v>
      </c>
    </row>
    <row r="10" spans="1:12" ht="12.75">
      <c r="A10" s="30" t="s">
        <v>524</v>
      </c>
      <c r="B10" s="4" t="s">
        <v>524</v>
      </c>
      <c r="C10" s="4" t="s">
        <v>524</v>
      </c>
      <c r="D10" s="4" t="s">
        <v>528</v>
      </c>
      <c r="E10" s="4" t="s">
        <v>534</v>
      </c>
      <c r="F10" s="4" t="s">
        <v>530</v>
      </c>
      <c r="G10" s="4" t="s">
        <v>147</v>
      </c>
      <c r="H10" s="5">
        <v>275</v>
      </c>
      <c r="I10" s="5">
        <v>275</v>
      </c>
      <c r="J10" s="5">
        <v>275</v>
      </c>
      <c r="K10" s="5">
        <v>63.94</v>
      </c>
      <c r="L10" s="281">
        <f t="shared" si="0"/>
        <v>23.25090909090909</v>
      </c>
    </row>
    <row r="11" spans="1:12" ht="12.75">
      <c r="A11" s="30" t="s">
        <v>524</v>
      </c>
      <c r="B11" s="4" t="s">
        <v>524</v>
      </c>
      <c r="C11" s="4" t="s">
        <v>524</v>
      </c>
      <c r="D11" s="4" t="s">
        <v>528</v>
      </c>
      <c r="E11" s="4" t="s">
        <v>535</v>
      </c>
      <c r="F11" s="4" t="s">
        <v>530</v>
      </c>
      <c r="G11" s="4" t="s">
        <v>148</v>
      </c>
      <c r="H11" s="5">
        <v>1014</v>
      </c>
      <c r="I11" s="5">
        <v>1014</v>
      </c>
      <c r="J11" s="5">
        <v>1014</v>
      </c>
      <c r="K11" s="5">
        <v>234.59</v>
      </c>
      <c r="L11" s="281">
        <f t="shared" si="0"/>
        <v>23.13510848126233</v>
      </c>
    </row>
    <row r="12" spans="1:12" ht="12.75">
      <c r="A12" s="30" t="s">
        <v>524</v>
      </c>
      <c r="B12" s="4" t="s">
        <v>524</v>
      </c>
      <c r="C12" s="4" t="s">
        <v>524</v>
      </c>
      <c r="D12" s="4" t="s">
        <v>528</v>
      </c>
      <c r="E12" s="4" t="s">
        <v>536</v>
      </c>
      <c r="F12" s="4" t="s">
        <v>530</v>
      </c>
      <c r="G12" s="4" t="s">
        <v>149</v>
      </c>
      <c r="H12" s="5">
        <v>338</v>
      </c>
      <c r="I12" s="5">
        <v>338</v>
      </c>
      <c r="J12" s="5">
        <v>338</v>
      </c>
      <c r="K12" s="5">
        <v>78.04</v>
      </c>
      <c r="L12" s="281">
        <f t="shared" si="0"/>
        <v>23.088757396449704</v>
      </c>
    </row>
    <row r="13" spans="1:12" ht="12.75">
      <c r="A13" s="30" t="s">
        <v>524</v>
      </c>
      <c r="B13" s="4" t="s">
        <v>524</v>
      </c>
      <c r="C13" s="4" t="s">
        <v>524</v>
      </c>
      <c r="D13" s="4" t="s">
        <v>528</v>
      </c>
      <c r="E13" s="4" t="s">
        <v>537</v>
      </c>
      <c r="F13" s="4" t="s">
        <v>530</v>
      </c>
      <c r="G13" s="4" t="s">
        <v>150</v>
      </c>
      <c r="H13" s="5">
        <v>1610</v>
      </c>
      <c r="I13" s="5">
        <v>1610</v>
      </c>
      <c r="J13" s="5">
        <v>1610</v>
      </c>
      <c r="K13" s="5">
        <v>371.53</v>
      </c>
      <c r="L13" s="281">
        <f t="shared" si="0"/>
        <v>23.07639751552795</v>
      </c>
    </row>
    <row r="14" spans="1:12" ht="12.75">
      <c r="A14" s="30"/>
      <c r="B14" s="4"/>
      <c r="C14" s="4"/>
      <c r="D14" s="4"/>
      <c r="E14" s="3" t="s">
        <v>151</v>
      </c>
      <c r="F14" s="3"/>
      <c r="G14" s="3" t="s">
        <v>152</v>
      </c>
      <c r="H14" s="6">
        <f>SUM(H15:H32)</f>
        <v>7375</v>
      </c>
      <c r="I14" s="6">
        <f>SUM(I15:I32)</f>
        <v>7375</v>
      </c>
      <c r="J14" s="6">
        <f>SUM(J15:J32)</f>
        <v>7375</v>
      </c>
      <c r="K14" s="6">
        <f>SUM(K15:K32)</f>
        <v>1607.15</v>
      </c>
      <c r="L14" s="280">
        <f>K14/J14*100</f>
        <v>21.791864406779663</v>
      </c>
    </row>
    <row r="15" spans="1:12" ht="63.75">
      <c r="A15" s="30" t="s">
        <v>524</v>
      </c>
      <c r="B15" s="4" t="s">
        <v>524</v>
      </c>
      <c r="C15" s="4" t="s">
        <v>524</v>
      </c>
      <c r="D15" s="4" t="s">
        <v>528</v>
      </c>
      <c r="E15" s="4" t="s">
        <v>538</v>
      </c>
      <c r="F15" s="4" t="s">
        <v>530</v>
      </c>
      <c r="G15" s="224" t="s">
        <v>24</v>
      </c>
      <c r="H15" s="5">
        <v>1840</v>
      </c>
      <c r="I15" s="5">
        <v>1840</v>
      </c>
      <c r="J15" s="5">
        <v>1840</v>
      </c>
      <c r="K15" s="5">
        <v>312.02</v>
      </c>
      <c r="L15" s="281">
        <f aca="true" t="shared" si="1" ref="L15:L26">K15/J15*100</f>
        <v>16.957608695652173</v>
      </c>
    </row>
    <row r="16" spans="1:12" ht="12.75">
      <c r="A16" s="30" t="s">
        <v>524</v>
      </c>
      <c r="B16" s="4" t="s">
        <v>524</v>
      </c>
      <c r="C16" s="4" t="s">
        <v>524</v>
      </c>
      <c r="D16" s="4" t="s">
        <v>528</v>
      </c>
      <c r="E16" s="4" t="s">
        <v>539</v>
      </c>
      <c r="F16" s="4" t="s">
        <v>530</v>
      </c>
      <c r="G16" s="43" t="s">
        <v>25</v>
      </c>
      <c r="H16" s="5">
        <v>435</v>
      </c>
      <c r="I16" s="5">
        <v>435</v>
      </c>
      <c r="J16" s="5">
        <v>435</v>
      </c>
      <c r="K16" s="5">
        <v>0</v>
      </c>
      <c r="L16" s="281">
        <f t="shared" si="1"/>
        <v>0</v>
      </c>
    </row>
    <row r="17" spans="1:12" ht="12.75">
      <c r="A17" s="30" t="s">
        <v>524</v>
      </c>
      <c r="B17" s="4" t="s">
        <v>524</v>
      </c>
      <c r="C17" s="4" t="s">
        <v>524</v>
      </c>
      <c r="D17" s="4" t="s">
        <v>528</v>
      </c>
      <c r="E17" s="4" t="s">
        <v>540</v>
      </c>
      <c r="F17" s="4" t="s">
        <v>530</v>
      </c>
      <c r="G17" s="43" t="s">
        <v>183</v>
      </c>
      <c r="H17" s="5">
        <v>35</v>
      </c>
      <c r="I17" s="5">
        <v>35</v>
      </c>
      <c r="J17" s="5">
        <v>35</v>
      </c>
      <c r="K17" s="5">
        <v>0</v>
      </c>
      <c r="L17" s="281">
        <f t="shared" si="1"/>
        <v>0</v>
      </c>
    </row>
    <row r="18" spans="1:12" ht="12.75">
      <c r="A18" s="30"/>
      <c r="B18" s="4"/>
      <c r="C18" s="4"/>
      <c r="D18" s="4" t="s">
        <v>528</v>
      </c>
      <c r="E18" s="4" t="s">
        <v>393</v>
      </c>
      <c r="F18" s="4" t="s">
        <v>530</v>
      </c>
      <c r="G18" s="43" t="s">
        <v>449</v>
      </c>
      <c r="H18" s="5">
        <v>30</v>
      </c>
      <c r="I18" s="5">
        <v>30</v>
      </c>
      <c r="J18" s="5">
        <v>30</v>
      </c>
      <c r="K18" s="5">
        <v>0</v>
      </c>
      <c r="L18" s="281">
        <f t="shared" si="1"/>
        <v>0</v>
      </c>
    </row>
    <row r="19" spans="1:12" ht="12.75">
      <c r="A19" s="30" t="s">
        <v>524</v>
      </c>
      <c r="B19" s="4" t="s">
        <v>524</v>
      </c>
      <c r="C19" s="4" t="s">
        <v>524</v>
      </c>
      <c r="D19" s="4" t="s">
        <v>528</v>
      </c>
      <c r="E19" s="4" t="s">
        <v>541</v>
      </c>
      <c r="F19" s="4" t="s">
        <v>530</v>
      </c>
      <c r="G19" s="43" t="s">
        <v>26</v>
      </c>
      <c r="H19" s="5">
        <v>100</v>
      </c>
      <c r="I19" s="5">
        <v>100</v>
      </c>
      <c r="J19" s="5">
        <v>100</v>
      </c>
      <c r="K19" s="5">
        <v>0</v>
      </c>
      <c r="L19" s="281">
        <f t="shared" si="1"/>
        <v>0</v>
      </c>
    </row>
    <row r="20" spans="1:12" ht="12.75">
      <c r="A20" s="30" t="s">
        <v>524</v>
      </c>
      <c r="B20" s="4" t="s">
        <v>524</v>
      </c>
      <c r="C20" s="4" t="s">
        <v>524</v>
      </c>
      <c r="D20" s="4" t="s">
        <v>528</v>
      </c>
      <c r="E20" s="4" t="s">
        <v>542</v>
      </c>
      <c r="F20" s="4" t="s">
        <v>530</v>
      </c>
      <c r="G20" s="4" t="s">
        <v>386</v>
      </c>
      <c r="H20" s="5">
        <v>500</v>
      </c>
      <c r="I20" s="5">
        <v>500</v>
      </c>
      <c r="J20" s="5">
        <v>500</v>
      </c>
      <c r="K20" s="5">
        <v>103.64</v>
      </c>
      <c r="L20" s="281">
        <f t="shared" si="1"/>
        <v>20.727999999999998</v>
      </c>
    </row>
    <row r="21" spans="1:12" ht="12.75">
      <c r="A21" s="30" t="s">
        <v>524</v>
      </c>
      <c r="B21" s="4" t="s">
        <v>524</v>
      </c>
      <c r="C21" s="4" t="s">
        <v>524</v>
      </c>
      <c r="D21" s="4" t="s">
        <v>528</v>
      </c>
      <c r="E21" s="4" t="s">
        <v>542</v>
      </c>
      <c r="F21" s="4" t="s">
        <v>530</v>
      </c>
      <c r="G21" s="4" t="s">
        <v>186</v>
      </c>
      <c r="H21" s="5">
        <v>20</v>
      </c>
      <c r="I21" s="5">
        <v>20</v>
      </c>
      <c r="J21" s="5">
        <v>20</v>
      </c>
      <c r="K21" s="5">
        <v>0</v>
      </c>
      <c r="L21" s="281">
        <f>K21/J21*100</f>
        <v>0</v>
      </c>
    </row>
    <row r="22" spans="1:12" ht="12.75">
      <c r="A22" s="30" t="s">
        <v>524</v>
      </c>
      <c r="B22" s="4" t="s">
        <v>524</v>
      </c>
      <c r="C22" s="4" t="s">
        <v>524</v>
      </c>
      <c r="D22" s="4" t="s">
        <v>528</v>
      </c>
      <c r="E22" s="4" t="s">
        <v>543</v>
      </c>
      <c r="F22" s="4" t="s">
        <v>530</v>
      </c>
      <c r="G22" s="43" t="s">
        <v>27</v>
      </c>
      <c r="H22" s="5">
        <v>50</v>
      </c>
      <c r="I22" s="5">
        <v>50</v>
      </c>
      <c r="J22" s="5">
        <v>50</v>
      </c>
      <c r="K22" s="5">
        <v>0</v>
      </c>
      <c r="L22" s="281">
        <f t="shared" si="1"/>
        <v>0</v>
      </c>
    </row>
    <row r="23" spans="1:12" ht="12.75">
      <c r="A23" s="30" t="s">
        <v>524</v>
      </c>
      <c r="B23" s="4" t="s">
        <v>524</v>
      </c>
      <c r="C23" s="4" t="s">
        <v>524</v>
      </c>
      <c r="D23" s="4" t="s">
        <v>528</v>
      </c>
      <c r="E23" s="4" t="s">
        <v>545</v>
      </c>
      <c r="F23" s="4" t="s">
        <v>530</v>
      </c>
      <c r="G23" s="4" t="s">
        <v>510</v>
      </c>
      <c r="H23" s="5">
        <v>45</v>
      </c>
      <c r="I23" s="5">
        <v>45</v>
      </c>
      <c r="J23" s="5">
        <v>50</v>
      </c>
      <c r="K23" s="5">
        <v>50</v>
      </c>
      <c r="L23" s="281">
        <f t="shared" si="1"/>
        <v>100</v>
      </c>
    </row>
    <row r="24" spans="1:12" ht="25.5">
      <c r="A24" s="30" t="s">
        <v>524</v>
      </c>
      <c r="B24" s="4" t="s">
        <v>524</v>
      </c>
      <c r="C24" s="4" t="s">
        <v>524</v>
      </c>
      <c r="D24" s="4" t="s">
        <v>528</v>
      </c>
      <c r="E24" s="4" t="s">
        <v>546</v>
      </c>
      <c r="F24" s="4" t="s">
        <v>530</v>
      </c>
      <c r="G24" s="43" t="s">
        <v>467</v>
      </c>
      <c r="H24" s="5">
        <v>45</v>
      </c>
      <c r="I24" s="5">
        <v>45</v>
      </c>
      <c r="J24" s="5">
        <v>45</v>
      </c>
      <c r="K24" s="5">
        <v>0</v>
      </c>
      <c r="L24" s="281">
        <f t="shared" si="1"/>
        <v>0</v>
      </c>
    </row>
    <row r="25" spans="1:12" ht="12.75">
      <c r="A25" s="30" t="s">
        <v>524</v>
      </c>
      <c r="B25" s="4" t="s">
        <v>524</v>
      </c>
      <c r="C25" s="4" t="s">
        <v>524</v>
      </c>
      <c r="D25" s="4" t="s">
        <v>528</v>
      </c>
      <c r="E25" s="4" t="s">
        <v>547</v>
      </c>
      <c r="F25" s="4" t="s">
        <v>530</v>
      </c>
      <c r="G25" s="43" t="s">
        <v>155</v>
      </c>
      <c r="H25" s="5">
        <v>130</v>
      </c>
      <c r="I25" s="5">
        <v>130</v>
      </c>
      <c r="J25" s="5">
        <v>125</v>
      </c>
      <c r="K25" s="5">
        <v>0</v>
      </c>
      <c r="L25" s="281">
        <f t="shared" si="1"/>
        <v>0</v>
      </c>
    </row>
    <row r="26" spans="1:12" ht="12.75">
      <c r="A26" s="30" t="s">
        <v>524</v>
      </c>
      <c r="B26" s="4" t="s">
        <v>524</v>
      </c>
      <c r="C26" s="4" t="s">
        <v>524</v>
      </c>
      <c r="D26" s="4" t="s">
        <v>528</v>
      </c>
      <c r="E26" s="4" t="s">
        <v>548</v>
      </c>
      <c r="F26" s="4" t="s">
        <v>530</v>
      </c>
      <c r="G26" s="4" t="s">
        <v>294</v>
      </c>
      <c r="H26" s="5">
        <v>55</v>
      </c>
      <c r="I26" s="5">
        <v>55</v>
      </c>
      <c r="J26" s="5">
        <v>55</v>
      </c>
      <c r="K26" s="5">
        <v>27.84</v>
      </c>
      <c r="L26" s="281">
        <f t="shared" si="1"/>
        <v>50.61818181818182</v>
      </c>
    </row>
    <row r="27" spans="1:12" ht="13.5" thickBot="1">
      <c r="A27" s="30" t="s">
        <v>524</v>
      </c>
      <c r="B27" s="4" t="s">
        <v>524</v>
      </c>
      <c r="C27" s="4" t="s">
        <v>524</v>
      </c>
      <c r="D27" s="4" t="s">
        <v>528</v>
      </c>
      <c r="E27" s="4" t="s">
        <v>549</v>
      </c>
      <c r="F27" s="4" t="s">
        <v>530</v>
      </c>
      <c r="G27" s="4" t="s">
        <v>295</v>
      </c>
      <c r="H27" s="5">
        <v>1900</v>
      </c>
      <c r="I27" s="5">
        <v>1900</v>
      </c>
      <c r="J27" s="5">
        <v>1900</v>
      </c>
      <c r="K27" s="5">
        <v>900</v>
      </c>
      <c r="L27" s="47">
        <f>K27/J27*100</f>
        <v>47.368421052631575</v>
      </c>
    </row>
    <row r="28" spans="1:12" s="1" customFormat="1" ht="37.5" customHeight="1">
      <c r="A28" s="44" t="s">
        <v>135</v>
      </c>
      <c r="B28" s="45" t="s">
        <v>134</v>
      </c>
      <c r="C28" s="45" t="s">
        <v>136</v>
      </c>
      <c r="D28" s="45" t="s">
        <v>137</v>
      </c>
      <c r="E28" s="45" t="s">
        <v>518</v>
      </c>
      <c r="F28" s="45" t="s">
        <v>519</v>
      </c>
      <c r="G28" s="45" t="s">
        <v>520</v>
      </c>
      <c r="H28" s="46" t="s">
        <v>521</v>
      </c>
      <c r="I28" s="282" t="s">
        <v>400</v>
      </c>
      <c r="J28" s="46" t="s">
        <v>522</v>
      </c>
      <c r="K28" s="46" t="s">
        <v>523</v>
      </c>
      <c r="L28" s="277" t="s">
        <v>138</v>
      </c>
    </row>
    <row r="29" spans="1:12" ht="12.75">
      <c r="A29" s="30" t="s">
        <v>524</v>
      </c>
      <c r="B29" s="4" t="s">
        <v>524</v>
      </c>
      <c r="C29" s="4" t="s">
        <v>524</v>
      </c>
      <c r="D29" s="4" t="s">
        <v>528</v>
      </c>
      <c r="E29" s="4" t="s">
        <v>550</v>
      </c>
      <c r="F29" s="4" t="s">
        <v>530</v>
      </c>
      <c r="G29" s="4" t="s">
        <v>157</v>
      </c>
      <c r="H29" s="5">
        <v>70</v>
      </c>
      <c r="I29" s="5">
        <v>70</v>
      </c>
      <c r="J29" s="5">
        <v>70</v>
      </c>
      <c r="K29" s="5">
        <v>32.75</v>
      </c>
      <c r="L29" s="47">
        <f aca="true" t="shared" si="2" ref="L29:L38">K29/J29*100</f>
        <v>46.785714285714285</v>
      </c>
    </row>
    <row r="30" spans="1:12" ht="12.75">
      <c r="A30" s="30"/>
      <c r="B30" s="4"/>
      <c r="C30" s="4"/>
      <c r="D30" s="4" t="s">
        <v>528</v>
      </c>
      <c r="E30" s="4" t="s">
        <v>184</v>
      </c>
      <c r="F30" s="4" t="s">
        <v>530</v>
      </c>
      <c r="G30" s="4" t="s">
        <v>185</v>
      </c>
      <c r="H30" s="5">
        <v>500</v>
      </c>
      <c r="I30" s="5">
        <v>500</v>
      </c>
      <c r="J30" s="5">
        <v>500</v>
      </c>
      <c r="K30" s="5">
        <v>0</v>
      </c>
      <c r="L30" s="47">
        <f t="shared" si="2"/>
        <v>0</v>
      </c>
    </row>
    <row r="31" spans="1:12" ht="12.75">
      <c r="A31" s="30" t="s">
        <v>524</v>
      </c>
      <c r="B31" s="4" t="s">
        <v>524</v>
      </c>
      <c r="C31" s="4" t="s">
        <v>524</v>
      </c>
      <c r="D31" s="4" t="s">
        <v>528</v>
      </c>
      <c r="E31" s="4" t="s">
        <v>551</v>
      </c>
      <c r="F31" s="4" t="s">
        <v>530</v>
      </c>
      <c r="G31" s="4" t="s">
        <v>468</v>
      </c>
      <c r="H31" s="5">
        <v>770</v>
      </c>
      <c r="I31" s="5">
        <v>770</v>
      </c>
      <c r="J31" s="5">
        <v>770</v>
      </c>
      <c r="K31" s="5">
        <v>0</v>
      </c>
      <c r="L31" s="47">
        <f t="shared" si="2"/>
        <v>0</v>
      </c>
    </row>
    <row r="32" spans="1:12" ht="12.75">
      <c r="A32" s="30"/>
      <c r="B32" s="4"/>
      <c r="C32" s="4"/>
      <c r="D32" s="4" t="s">
        <v>528</v>
      </c>
      <c r="E32" s="4" t="s">
        <v>552</v>
      </c>
      <c r="F32" s="4" t="s">
        <v>530</v>
      </c>
      <c r="G32" s="43" t="s">
        <v>28</v>
      </c>
      <c r="H32" s="5">
        <v>850</v>
      </c>
      <c r="I32" s="5">
        <v>850</v>
      </c>
      <c r="J32" s="5">
        <v>850</v>
      </c>
      <c r="K32" s="5">
        <v>180.9</v>
      </c>
      <c r="L32" s="47">
        <f t="shared" si="2"/>
        <v>21.282352941176473</v>
      </c>
    </row>
    <row r="33" spans="1:12" ht="12.75">
      <c r="A33" s="30"/>
      <c r="B33" s="4"/>
      <c r="C33" s="4"/>
      <c r="D33" s="4"/>
      <c r="E33" s="3" t="s">
        <v>151</v>
      </c>
      <c r="F33" s="3"/>
      <c r="G33" s="3" t="s">
        <v>339</v>
      </c>
      <c r="H33" s="6">
        <f>SUM(H34:H37)</f>
        <v>425</v>
      </c>
      <c r="I33" s="6">
        <f>SUM(I34:I37)</f>
        <v>425</v>
      </c>
      <c r="J33" s="6">
        <f>SUM(J34:J37)</f>
        <v>425</v>
      </c>
      <c r="K33" s="6">
        <f>SUM(K34:K37)</f>
        <v>111.09</v>
      </c>
      <c r="L33" s="280">
        <f t="shared" si="2"/>
        <v>26.138823529411763</v>
      </c>
    </row>
    <row r="34" spans="1:12" ht="25.5">
      <c r="A34" s="30" t="s">
        <v>524</v>
      </c>
      <c r="B34" s="4" t="s">
        <v>524</v>
      </c>
      <c r="C34" s="4" t="s">
        <v>524</v>
      </c>
      <c r="D34" s="4" t="s">
        <v>553</v>
      </c>
      <c r="E34" s="4" t="s">
        <v>554</v>
      </c>
      <c r="F34" s="4" t="s">
        <v>530</v>
      </c>
      <c r="G34" s="43" t="s">
        <v>298</v>
      </c>
      <c r="H34" s="5">
        <v>30</v>
      </c>
      <c r="I34" s="5">
        <v>30</v>
      </c>
      <c r="J34" s="5">
        <v>30</v>
      </c>
      <c r="K34" s="5">
        <v>5.8</v>
      </c>
      <c r="L34" s="281">
        <f t="shared" si="2"/>
        <v>19.333333333333332</v>
      </c>
    </row>
    <row r="35" spans="1:12" ht="12.75">
      <c r="A35" s="48" t="s">
        <v>524</v>
      </c>
      <c r="B35" s="13" t="s">
        <v>524</v>
      </c>
      <c r="C35" s="13" t="s">
        <v>524</v>
      </c>
      <c r="D35" s="13" t="s">
        <v>553</v>
      </c>
      <c r="E35" s="13" t="s">
        <v>548</v>
      </c>
      <c r="F35" s="13" t="s">
        <v>530</v>
      </c>
      <c r="G35" s="300" t="s">
        <v>189</v>
      </c>
      <c r="H35" s="14">
        <v>215</v>
      </c>
      <c r="I35" s="14">
        <v>215</v>
      </c>
      <c r="J35" s="14">
        <v>215</v>
      </c>
      <c r="K35" s="14">
        <v>83.5</v>
      </c>
      <c r="L35" s="281">
        <f t="shared" si="2"/>
        <v>38.83720930232558</v>
      </c>
    </row>
    <row r="36" spans="1:12" ht="12.75">
      <c r="A36" s="48" t="s">
        <v>524</v>
      </c>
      <c r="B36" s="13" t="s">
        <v>524</v>
      </c>
      <c r="C36" s="13" t="s">
        <v>524</v>
      </c>
      <c r="D36" s="13" t="s">
        <v>553</v>
      </c>
      <c r="E36" s="13" t="s">
        <v>548</v>
      </c>
      <c r="F36" s="13" t="s">
        <v>530</v>
      </c>
      <c r="G36" s="300" t="s">
        <v>187</v>
      </c>
      <c r="H36" s="14">
        <v>140</v>
      </c>
      <c r="I36" s="14">
        <v>140</v>
      </c>
      <c r="J36" s="14">
        <v>140</v>
      </c>
      <c r="K36" s="14">
        <v>17.31</v>
      </c>
      <c r="L36" s="281">
        <f t="shared" si="2"/>
        <v>12.364285714285714</v>
      </c>
    </row>
    <row r="37" spans="1:12" ht="12.75">
      <c r="A37" s="48" t="s">
        <v>524</v>
      </c>
      <c r="B37" s="13" t="s">
        <v>524</v>
      </c>
      <c r="C37" s="13" t="s">
        <v>524</v>
      </c>
      <c r="D37" s="13" t="s">
        <v>553</v>
      </c>
      <c r="E37" s="13" t="s">
        <v>548</v>
      </c>
      <c r="F37" s="13" t="s">
        <v>530</v>
      </c>
      <c r="G37" s="321" t="s">
        <v>188</v>
      </c>
      <c r="H37" s="14">
        <v>40</v>
      </c>
      <c r="I37" s="14">
        <v>40</v>
      </c>
      <c r="J37" s="14">
        <v>40</v>
      </c>
      <c r="K37" s="14">
        <v>4.48</v>
      </c>
      <c r="L37" s="281">
        <f t="shared" si="2"/>
        <v>11.200000000000001</v>
      </c>
    </row>
    <row r="38" spans="1:12" s="1" customFormat="1" ht="12.75">
      <c r="A38" s="34"/>
      <c r="B38" s="3"/>
      <c r="C38" s="3"/>
      <c r="D38" s="3" t="s">
        <v>80</v>
      </c>
      <c r="E38" s="3" t="s">
        <v>151</v>
      </c>
      <c r="F38" s="3" t="s">
        <v>530</v>
      </c>
      <c r="G38" s="3" t="s">
        <v>152</v>
      </c>
      <c r="H38" s="6">
        <f>SUM(H39)</f>
        <v>7</v>
      </c>
      <c r="I38" s="6">
        <f>SUM(I39)</f>
        <v>7</v>
      </c>
      <c r="J38" s="6">
        <f>SUM(J39)</f>
        <v>7</v>
      </c>
      <c r="K38" s="6">
        <f>SUM(K39)</f>
        <v>1.49</v>
      </c>
      <c r="L38" s="280">
        <f t="shared" si="2"/>
        <v>21.285714285714285</v>
      </c>
    </row>
    <row r="39" spans="1:12" s="2" customFormat="1" ht="13.5" thickBot="1">
      <c r="A39" s="40" t="s">
        <v>524</v>
      </c>
      <c r="B39" s="41" t="s">
        <v>524</v>
      </c>
      <c r="C39" s="41"/>
      <c r="D39" s="41" t="s">
        <v>80</v>
      </c>
      <c r="E39" s="41" t="s">
        <v>548</v>
      </c>
      <c r="F39" s="41" t="s">
        <v>530</v>
      </c>
      <c r="G39" s="284" t="s">
        <v>29</v>
      </c>
      <c r="H39" s="42">
        <v>7</v>
      </c>
      <c r="I39" s="42">
        <v>7</v>
      </c>
      <c r="J39" s="42">
        <v>7</v>
      </c>
      <c r="K39" s="42">
        <v>1.49</v>
      </c>
      <c r="L39" s="299"/>
    </row>
    <row r="40" spans="1:12" s="2" customFormat="1" ht="9.75" customHeight="1">
      <c r="A40" s="56"/>
      <c r="B40" s="56"/>
      <c r="C40" s="57"/>
      <c r="D40" s="57"/>
      <c r="E40" s="57"/>
      <c r="F40" s="57"/>
      <c r="G40" s="57"/>
      <c r="H40" s="58"/>
      <c r="I40" s="58"/>
      <c r="J40" s="58"/>
      <c r="K40" s="58"/>
      <c r="L40" s="58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31.03.2011
VÝDAVKY - Program 1: Riadenie, organizácia a administratíva (správa obce)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135</v>
      </c>
      <c r="B1" s="27" t="s">
        <v>134</v>
      </c>
      <c r="C1" s="27" t="s">
        <v>136</v>
      </c>
      <c r="D1" s="27" t="s">
        <v>137</v>
      </c>
      <c r="E1" s="27" t="s">
        <v>518</v>
      </c>
      <c r="F1" s="27" t="s">
        <v>519</v>
      </c>
      <c r="G1" s="27" t="s">
        <v>520</v>
      </c>
      <c r="H1" s="28" t="s">
        <v>521</v>
      </c>
      <c r="I1" s="259" t="s">
        <v>400</v>
      </c>
      <c r="J1" s="28" t="s">
        <v>522</v>
      </c>
      <c r="K1" s="28" t="s">
        <v>523</v>
      </c>
      <c r="L1" s="264" t="s">
        <v>138</v>
      </c>
    </row>
    <row r="2" spans="1:12" ht="12" customHeight="1">
      <c r="A2" s="30" t="s">
        <v>525</v>
      </c>
      <c r="B2" s="409"/>
      <c r="C2" s="386"/>
      <c r="D2" s="386"/>
      <c r="E2" s="386"/>
      <c r="F2" s="386"/>
      <c r="G2" s="386"/>
      <c r="H2" s="386"/>
      <c r="I2" s="386"/>
      <c r="J2" s="386"/>
      <c r="K2" s="386"/>
      <c r="L2" s="387"/>
    </row>
    <row r="3" spans="1:12" s="18" customFormat="1" ht="15">
      <c r="A3" s="49" t="s">
        <v>557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67</v>
      </c>
      <c r="H3" s="51">
        <f>H4+H22</f>
        <v>13576</v>
      </c>
      <c r="I3" s="51">
        <f>I4+I22</f>
        <v>13576</v>
      </c>
      <c r="J3" s="51">
        <f>J4+J22</f>
        <v>13576</v>
      </c>
      <c r="K3" s="182">
        <f>K4+K22</f>
        <v>2849.3399999999997</v>
      </c>
      <c r="L3" s="63">
        <f>K3/J3*100</f>
        <v>20.988067177371832</v>
      </c>
    </row>
    <row r="4" spans="1:12" s="18" customFormat="1" ht="15">
      <c r="A4" s="32" t="s">
        <v>524</v>
      </c>
      <c r="B4" s="21" t="s">
        <v>526</v>
      </c>
      <c r="C4" s="21" t="s">
        <v>524</v>
      </c>
      <c r="D4" s="21" t="s">
        <v>524</v>
      </c>
      <c r="E4" s="21" t="s">
        <v>524</v>
      </c>
      <c r="F4" s="21" t="s">
        <v>524</v>
      </c>
      <c r="G4" s="21" t="s">
        <v>68</v>
      </c>
      <c r="H4" s="22">
        <f>H5+H20</f>
        <v>3176</v>
      </c>
      <c r="I4" s="22">
        <f>I5+I20</f>
        <v>3176</v>
      </c>
      <c r="J4" s="22">
        <f>J5+J20</f>
        <v>3176</v>
      </c>
      <c r="K4" s="22">
        <f>K5+K20</f>
        <v>447.98999999999995</v>
      </c>
      <c r="L4" s="63">
        <f>K4/J4*100</f>
        <v>14.105478589420652</v>
      </c>
    </row>
    <row r="5" spans="1:12" s="163" customFormat="1" ht="13.5">
      <c r="A5" s="161"/>
      <c r="B5" s="162"/>
      <c r="C5" s="316" t="s">
        <v>526</v>
      </c>
      <c r="D5" s="316"/>
      <c r="E5" s="316"/>
      <c r="F5" s="316"/>
      <c r="G5" s="316" t="s">
        <v>160</v>
      </c>
      <c r="H5" s="317">
        <f>H6+H8+H16+H18</f>
        <v>2676</v>
      </c>
      <c r="I5" s="317">
        <f>I6+I8+I16+I18</f>
        <v>2676</v>
      </c>
      <c r="J5" s="317">
        <f>J6+J8+J16+J18</f>
        <v>2676</v>
      </c>
      <c r="K5" s="317">
        <f>K6+K8+K16+K18</f>
        <v>447.98999999999995</v>
      </c>
      <c r="L5" s="318">
        <f>K5/J5*100</f>
        <v>16.741031390134527</v>
      </c>
    </row>
    <row r="6" spans="1:12" s="18" customFormat="1" ht="13.5">
      <c r="A6" s="34"/>
      <c r="B6" s="3"/>
      <c r="C6" s="3"/>
      <c r="D6" s="3"/>
      <c r="E6" s="3" t="s">
        <v>139</v>
      </c>
      <c r="F6" s="3"/>
      <c r="G6" s="3" t="s">
        <v>161</v>
      </c>
      <c r="H6" s="23">
        <f>SUM(H7)</f>
        <v>1950</v>
      </c>
      <c r="I6" s="23">
        <f>SUM(I7)</f>
        <v>1950</v>
      </c>
      <c r="J6" s="23">
        <f>SUM(J7)</f>
        <v>1950</v>
      </c>
      <c r="K6" s="23">
        <f>SUM(K7)</f>
        <v>333</v>
      </c>
      <c r="L6" s="164">
        <f>K6/J6*100</f>
        <v>17.076923076923077</v>
      </c>
    </row>
    <row r="7" spans="1:12" s="2" customFormat="1" ht="12.75">
      <c r="A7" s="30" t="s">
        <v>524</v>
      </c>
      <c r="B7" s="4" t="s">
        <v>524</v>
      </c>
      <c r="C7" s="4" t="s">
        <v>526</v>
      </c>
      <c r="D7" s="4" t="s">
        <v>553</v>
      </c>
      <c r="E7" s="4" t="s">
        <v>529</v>
      </c>
      <c r="F7" s="4" t="s">
        <v>530</v>
      </c>
      <c r="G7" s="4" t="s">
        <v>162</v>
      </c>
      <c r="H7" s="24">
        <v>1950</v>
      </c>
      <c r="I7" s="24">
        <v>1950</v>
      </c>
      <c r="J7" s="24">
        <v>1950</v>
      </c>
      <c r="K7" s="24">
        <v>333</v>
      </c>
      <c r="L7" s="35"/>
    </row>
    <row r="8" spans="1:12" s="18" customFormat="1" ht="12.75">
      <c r="A8" s="34"/>
      <c r="B8" s="3"/>
      <c r="C8" s="3"/>
      <c r="D8" s="3"/>
      <c r="E8" s="3" t="s">
        <v>142</v>
      </c>
      <c r="F8" s="3"/>
      <c r="G8" s="3" t="s">
        <v>143</v>
      </c>
      <c r="H8" s="25">
        <f>SUM(H9:H15)</f>
        <v>686</v>
      </c>
      <c r="I8" s="25">
        <f>SUM(I9:I15)</f>
        <v>686</v>
      </c>
      <c r="J8" s="25">
        <f>SUM(J9:J15)</f>
        <v>686</v>
      </c>
      <c r="K8" s="25">
        <f>SUM(K9:K15)</f>
        <v>111.65999999999998</v>
      </c>
      <c r="L8" s="36">
        <f>K8/J8*100</f>
        <v>16.27696793002915</v>
      </c>
    </row>
    <row r="9" spans="1:12" s="2" customFormat="1" ht="12.75">
      <c r="A9" s="30" t="s">
        <v>524</v>
      </c>
      <c r="B9" s="4" t="s">
        <v>524</v>
      </c>
      <c r="C9" s="4" t="s">
        <v>526</v>
      </c>
      <c r="D9" s="4" t="s">
        <v>553</v>
      </c>
      <c r="E9" s="4" t="s">
        <v>531</v>
      </c>
      <c r="F9" s="4" t="s">
        <v>530</v>
      </c>
      <c r="G9" s="4" t="s">
        <v>144</v>
      </c>
      <c r="H9" s="24">
        <v>195</v>
      </c>
      <c r="I9" s="24">
        <v>195</v>
      </c>
      <c r="J9" s="24">
        <v>195</v>
      </c>
      <c r="K9" s="24">
        <v>33.3</v>
      </c>
      <c r="L9" s="301">
        <f aca="true" t="shared" si="0" ref="L9:L15">K9/J9*100</f>
        <v>17.076923076923077</v>
      </c>
    </row>
    <row r="10" spans="1:12" s="2" customFormat="1" ht="12.75">
      <c r="A10" s="30" t="s">
        <v>524</v>
      </c>
      <c r="B10" s="4" t="s">
        <v>524</v>
      </c>
      <c r="C10" s="4" t="s">
        <v>526</v>
      </c>
      <c r="D10" s="4" t="s">
        <v>553</v>
      </c>
      <c r="E10" s="4" t="s">
        <v>532</v>
      </c>
      <c r="F10" s="4" t="s">
        <v>530</v>
      </c>
      <c r="G10" s="4" t="s">
        <v>145</v>
      </c>
      <c r="H10" s="24">
        <v>35</v>
      </c>
      <c r="I10" s="24">
        <v>35</v>
      </c>
      <c r="J10" s="24">
        <v>35</v>
      </c>
      <c r="K10" s="24">
        <v>4.6</v>
      </c>
      <c r="L10" s="301">
        <f t="shared" si="0"/>
        <v>13.142857142857142</v>
      </c>
    </row>
    <row r="11" spans="1:12" s="2" customFormat="1" ht="12.75">
      <c r="A11" s="30" t="s">
        <v>524</v>
      </c>
      <c r="B11" s="4" t="s">
        <v>524</v>
      </c>
      <c r="C11" s="4" t="s">
        <v>526</v>
      </c>
      <c r="D11" s="4" t="s">
        <v>553</v>
      </c>
      <c r="E11" s="4" t="s">
        <v>533</v>
      </c>
      <c r="F11" s="4" t="s">
        <v>530</v>
      </c>
      <c r="G11" s="4" t="s">
        <v>146</v>
      </c>
      <c r="H11" s="24">
        <v>265</v>
      </c>
      <c r="I11" s="24">
        <v>265</v>
      </c>
      <c r="J11" s="24">
        <v>265</v>
      </c>
      <c r="K11" s="24">
        <v>46.58</v>
      </c>
      <c r="L11" s="301">
        <f t="shared" si="0"/>
        <v>17.577358490566038</v>
      </c>
    </row>
    <row r="12" spans="1:12" s="2" customFormat="1" ht="12.75">
      <c r="A12" s="30" t="s">
        <v>524</v>
      </c>
      <c r="B12" s="4" t="s">
        <v>524</v>
      </c>
      <c r="C12" s="4" t="s">
        <v>526</v>
      </c>
      <c r="D12" s="4" t="s">
        <v>553</v>
      </c>
      <c r="E12" s="4" t="s">
        <v>534</v>
      </c>
      <c r="F12" s="4" t="s">
        <v>530</v>
      </c>
      <c r="G12" s="4" t="s">
        <v>147</v>
      </c>
      <c r="H12" s="24">
        <v>18</v>
      </c>
      <c r="I12" s="24">
        <v>18</v>
      </c>
      <c r="J12" s="24">
        <v>18</v>
      </c>
      <c r="K12" s="24">
        <v>2.56</v>
      </c>
      <c r="L12" s="301">
        <f t="shared" si="0"/>
        <v>14.222222222222221</v>
      </c>
    </row>
    <row r="13" spans="1:12" s="2" customFormat="1" ht="12.75">
      <c r="A13" s="30" t="s">
        <v>524</v>
      </c>
      <c r="B13" s="4" t="s">
        <v>524</v>
      </c>
      <c r="C13" s="4" t="s">
        <v>526</v>
      </c>
      <c r="D13" s="4" t="s">
        <v>553</v>
      </c>
      <c r="E13" s="4" t="s">
        <v>535</v>
      </c>
      <c r="F13" s="4" t="s">
        <v>530</v>
      </c>
      <c r="G13" s="4" t="s">
        <v>148</v>
      </c>
      <c r="H13" s="24">
        <v>60</v>
      </c>
      <c r="I13" s="24">
        <v>60</v>
      </c>
      <c r="J13" s="24">
        <v>60</v>
      </c>
      <c r="K13" s="24">
        <v>6.66</v>
      </c>
      <c r="L13" s="301">
        <f t="shared" si="0"/>
        <v>11.1</v>
      </c>
    </row>
    <row r="14" spans="1:12" s="2" customFormat="1" ht="12.75">
      <c r="A14" s="30" t="s">
        <v>524</v>
      </c>
      <c r="B14" s="4" t="s">
        <v>524</v>
      </c>
      <c r="C14" s="4" t="s">
        <v>526</v>
      </c>
      <c r="D14" s="4" t="s">
        <v>553</v>
      </c>
      <c r="E14" s="4" t="s">
        <v>536</v>
      </c>
      <c r="F14" s="4" t="s">
        <v>530</v>
      </c>
      <c r="G14" s="4" t="s">
        <v>149</v>
      </c>
      <c r="H14" s="24">
        <v>20</v>
      </c>
      <c r="I14" s="24">
        <v>20</v>
      </c>
      <c r="J14" s="24">
        <v>20</v>
      </c>
      <c r="K14" s="24">
        <v>2.22</v>
      </c>
      <c r="L14" s="301">
        <f t="shared" si="0"/>
        <v>11.100000000000001</v>
      </c>
    </row>
    <row r="15" spans="1:12" s="2" customFormat="1" ht="12.75">
      <c r="A15" s="30" t="s">
        <v>524</v>
      </c>
      <c r="B15" s="4" t="s">
        <v>524</v>
      </c>
      <c r="C15" s="4" t="s">
        <v>526</v>
      </c>
      <c r="D15" s="4" t="s">
        <v>553</v>
      </c>
      <c r="E15" s="4" t="s">
        <v>537</v>
      </c>
      <c r="F15" s="4" t="s">
        <v>530</v>
      </c>
      <c r="G15" s="4" t="s">
        <v>150</v>
      </c>
      <c r="H15" s="24">
        <v>93</v>
      </c>
      <c r="I15" s="24">
        <v>93</v>
      </c>
      <c r="J15" s="24">
        <v>93</v>
      </c>
      <c r="K15" s="24">
        <v>15.74</v>
      </c>
      <c r="L15" s="301">
        <f t="shared" si="0"/>
        <v>16.9247311827957</v>
      </c>
    </row>
    <row r="16" spans="1:12" s="18" customFormat="1" ht="12.75">
      <c r="A16" s="34"/>
      <c r="B16" s="3"/>
      <c r="C16" s="3"/>
      <c r="D16" s="3"/>
      <c r="E16" s="3" t="s">
        <v>151</v>
      </c>
      <c r="F16" s="3"/>
      <c r="G16" s="3" t="s">
        <v>152</v>
      </c>
      <c r="H16" s="25">
        <v>20</v>
      </c>
      <c r="I16" s="25">
        <v>20</v>
      </c>
      <c r="J16" s="25">
        <v>20</v>
      </c>
      <c r="K16" s="25">
        <f>SUM(K17:K17)</f>
        <v>3.33</v>
      </c>
      <c r="L16" s="37">
        <f>K16/J16*100</f>
        <v>16.650000000000002</v>
      </c>
    </row>
    <row r="17" spans="1:12" s="2" customFormat="1" ht="12.75">
      <c r="A17" s="30" t="s">
        <v>524</v>
      </c>
      <c r="B17" s="4" t="s">
        <v>524</v>
      </c>
      <c r="C17" s="4" t="s">
        <v>526</v>
      </c>
      <c r="D17" s="4" t="s">
        <v>553</v>
      </c>
      <c r="E17" s="4" t="s">
        <v>550</v>
      </c>
      <c r="F17" s="4" t="s">
        <v>530</v>
      </c>
      <c r="G17" s="4" t="s">
        <v>157</v>
      </c>
      <c r="H17" s="24">
        <v>20</v>
      </c>
      <c r="I17" s="24">
        <v>20</v>
      </c>
      <c r="J17" s="24">
        <v>20</v>
      </c>
      <c r="K17" s="24">
        <v>3.33</v>
      </c>
      <c r="L17" s="35"/>
    </row>
    <row r="18" spans="1:12" s="18" customFormat="1" ht="12.75">
      <c r="A18" s="34"/>
      <c r="B18" s="3"/>
      <c r="C18" s="3"/>
      <c r="D18" s="3"/>
      <c r="E18" s="3" t="s">
        <v>213</v>
      </c>
      <c r="F18" s="3"/>
      <c r="G18" s="3" t="s">
        <v>190</v>
      </c>
      <c r="H18" s="25">
        <v>20</v>
      </c>
      <c r="I18" s="25">
        <v>20</v>
      </c>
      <c r="J18" s="25">
        <v>20</v>
      </c>
      <c r="K18" s="25">
        <f>SUM(K19:K19)</f>
        <v>0</v>
      </c>
      <c r="L18" s="37">
        <f>K18/I18*100</f>
        <v>0</v>
      </c>
    </row>
    <row r="19" spans="1:12" s="2" customFormat="1" ht="12.75">
      <c r="A19" s="30" t="s">
        <v>524</v>
      </c>
      <c r="B19" s="4" t="s">
        <v>524</v>
      </c>
      <c r="C19" s="4" t="s">
        <v>526</v>
      </c>
      <c r="D19" s="4" t="s">
        <v>553</v>
      </c>
      <c r="E19" s="4" t="s">
        <v>550</v>
      </c>
      <c r="F19" s="4" t="s">
        <v>530</v>
      </c>
      <c r="G19" s="4" t="s">
        <v>191</v>
      </c>
      <c r="H19" s="24">
        <v>20</v>
      </c>
      <c r="I19" s="24">
        <v>20</v>
      </c>
      <c r="J19" s="24">
        <v>20</v>
      </c>
      <c r="K19" s="24">
        <v>0</v>
      </c>
      <c r="L19" s="35"/>
    </row>
    <row r="20" spans="1:12" s="163" customFormat="1" ht="13.5">
      <c r="A20" s="161"/>
      <c r="B20" s="162"/>
      <c r="C20" s="316" t="s">
        <v>557</v>
      </c>
      <c r="D20" s="316"/>
      <c r="E20" s="316" t="s">
        <v>151</v>
      </c>
      <c r="F20" s="316"/>
      <c r="G20" s="316" t="s">
        <v>163</v>
      </c>
      <c r="H20" s="319">
        <f>SUM(H21)</f>
        <v>500</v>
      </c>
      <c r="I20" s="319">
        <f>SUM(I21)</f>
        <v>500</v>
      </c>
      <c r="J20" s="319">
        <f>SUM(J21)</f>
        <v>500</v>
      </c>
      <c r="K20" s="319">
        <f>SUM(K21)</f>
        <v>0</v>
      </c>
      <c r="L20" s="320">
        <f>K20/J20*100</f>
        <v>0</v>
      </c>
    </row>
    <row r="21" spans="1:12" s="2" customFormat="1" ht="12.75">
      <c r="A21" s="30" t="s">
        <v>524</v>
      </c>
      <c r="B21" s="4" t="s">
        <v>524</v>
      </c>
      <c r="C21" s="4" t="s">
        <v>557</v>
      </c>
      <c r="D21" s="4" t="s">
        <v>553</v>
      </c>
      <c r="E21" s="4" t="s">
        <v>547</v>
      </c>
      <c r="F21" s="4" t="s">
        <v>530</v>
      </c>
      <c r="G21" s="4" t="s">
        <v>469</v>
      </c>
      <c r="H21" s="24">
        <v>500</v>
      </c>
      <c r="I21" s="24">
        <v>500</v>
      </c>
      <c r="J21" s="24">
        <v>500</v>
      </c>
      <c r="K21" s="24">
        <v>0</v>
      </c>
      <c r="L21" s="35"/>
    </row>
    <row r="22" spans="1:12" s="18" customFormat="1" ht="12.75">
      <c r="A22" s="32" t="s">
        <v>524</v>
      </c>
      <c r="B22" s="21" t="s">
        <v>557</v>
      </c>
      <c r="C22" s="21" t="s">
        <v>524</v>
      </c>
      <c r="D22" s="21" t="s">
        <v>524</v>
      </c>
      <c r="E22" s="21" t="s">
        <v>524</v>
      </c>
      <c r="F22" s="21" t="s">
        <v>524</v>
      </c>
      <c r="G22" s="21" t="s">
        <v>70</v>
      </c>
      <c r="H22" s="22">
        <f>H23+H34+H39</f>
        <v>10400</v>
      </c>
      <c r="I22" s="22">
        <f>I23+I34+I39</f>
        <v>10400</v>
      </c>
      <c r="J22" s="22">
        <f>J23+J34+J39</f>
        <v>10400</v>
      </c>
      <c r="K22" s="22">
        <f>K23+K34+K39</f>
        <v>2401.35</v>
      </c>
      <c r="L22" s="33">
        <f aca="true" t="shared" si="1" ref="L22:L32">K22/J22*100</f>
        <v>23.089903846153845</v>
      </c>
    </row>
    <row r="23" spans="1:12" s="165" customFormat="1" ht="13.5">
      <c r="A23" s="161"/>
      <c r="B23" s="162"/>
      <c r="C23" s="316" t="s">
        <v>526</v>
      </c>
      <c r="D23" s="316"/>
      <c r="E23" s="316"/>
      <c r="F23" s="316"/>
      <c r="G23" s="316" t="s">
        <v>166</v>
      </c>
      <c r="H23" s="317">
        <f>H24+H28</f>
        <v>2200</v>
      </c>
      <c r="I23" s="317">
        <f>I24+I28</f>
        <v>2200</v>
      </c>
      <c r="J23" s="317">
        <f>J24+J28</f>
        <v>2200</v>
      </c>
      <c r="K23" s="317">
        <f>K24+K28</f>
        <v>287.03</v>
      </c>
      <c r="L23" s="318">
        <f t="shared" si="1"/>
        <v>13.046818181818182</v>
      </c>
    </row>
    <row r="24" spans="1:12" s="1" customFormat="1" ht="12.75">
      <c r="A24" s="34"/>
      <c r="B24" s="3"/>
      <c r="C24" s="3"/>
      <c r="D24" s="3"/>
      <c r="E24" s="3" t="s">
        <v>151</v>
      </c>
      <c r="F24" s="3"/>
      <c r="G24" s="3" t="s">
        <v>152</v>
      </c>
      <c r="H24" s="23">
        <f>SUM(H25:H27)</f>
        <v>1850</v>
      </c>
      <c r="I24" s="23">
        <f>SUM(I25:I27)</f>
        <v>1850</v>
      </c>
      <c r="J24" s="23">
        <f>SUM(J25:J27)</f>
        <v>1850</v>
      </c>
      <c r="K24" s="23">
        <f>SUM(K25:K27)</f>
        <v>116.13</v>
      </c>
      <c r="L24" s="38">
        <f t="shared" si="1"/>
        <v>6.277297297297298</v>
      </c>
    </row>
    <row r="25" spans="1:12" ht="12.75">
      <c r="A25" s="30" t="s">
        <v>524</v>
      </c>
      <c r="B25" s="4" t="s">
        <v>524</v>
      </c>
      <c r="C25" s="4" t="s">
        <v>526</v>
      </c>
      <c r="D25" s="4" t="s">
        <v>528</v>
      </c>
      <c r="E25" s="4" t="s">
        <v>555</v>
      </c>
      <c r="F25" s="4" t="s">
        <v>530</v>
      </c>
      <c r="G25" s="4" t="s">
        <v>159</v>
      </c>
      <c r="H25" s="24">
        <v>350</v>
      </c>
      <c r="I25" s="24">
        <v>350</v>
      </c>
      <c r="J25" s="24">
        <v>350</v>
      </c>
      <c r="K25" s="24">
        <v>32.2</v>
      </c>
      <c r="L25" s="256">
        <f t="shared" si="1"/>
        <v>9.200000000000001</v>
      </c>
    </row>
    <row r="26" spans="1:12" ht="25.5">
      <c r="A26" s="30" t="s">
        <v>524</v>
      </c>
      <c r="B26" s="4" t="s">
        <v>524</v>
      </c>
      <c r="C26" s="4" t="s">
        <v>526</v>
      </c>
      <c r="D26" s="4" t="s">
        <v>528</v>
      </c>
      <c r="E26" s="4" t="s">
        <v>539</v>
      </c>
      <c r="F26" s="4" t="s">
        <v>530</v>
      </c>
      <c r="G26" s="226" t="s">
        <v>30</v>
      </c>
      <c r="H26" s="24">
        <v>800</v>
      </c>
      <c r="I26" s="24">
        <v>800</v>
      </c>
      <c r="J26" s="24">
        <v>800</v>
      </c>
      <c r="K26" s="24">
        <v>63.93</v>
      </c>
      <c r="L26" s="256">
        <f t="shared" si="1"/>
        <v>7.99125</v>
      </c>
    </row>
    <row r="27" spans="1:12" ht="25.5">
      <c r="A27" s="30" t="s">
        <v>524</v>
      </c>
      <c r="B27" s="4" t="s">
        <v>524</v>
      </c>
      <c r="C27" s="4" t="s">
        <v>526</v>
      </c>
      <c r="D27" s="4" t="s">
        <v>528</v>
      </c>
      <c r="E27" s="4" t="s">
        <v>69</v>
      </c>
      <c r="F27" s="4" t="s">
        <v>530</v>
      </c>
      <c r="G27" s="43" t="s">
        <v>31</v>
      </c>
      <c r="H27" s="24">
        <v>700</v>
      </c>
      <c r="I27" s="24">
        <v>700</v>
      </c>
      <c r="J27" s="24">
        <v>700</v>
      </c>
      <c r="K27" s="24">
        <v>20</v>
      </c>
      <c r="L27" s="256">
        <f t="shared" si="1"/>
        <v>2.857142857142857</v>
      </c>
    </row>
    <row r="28" spans="1:12" s="1" customFormat="1" ht="12.75">
      <c r="A28" s="34"/>
      <c r="B28" s="3"/>
      <c r="C28" s="3"/>
      <c r="D28" s="3"/>
      <c r="E28" s="3" t="s">
        <v>151</v>
      </c>
      <c r="F28" s="3"/>
      <c r="G28" s="3" t="s">
        <v>152</v>
      </c>
      <c r="H28" s="25">
        <f>SUM(H29:H32)</f>
        <v>350</v>
      </c>
      <c r="I28" s="25">
        <f>SUM(I29:I32)</f>
        <v>350</v>
      </c>
      <c r="J28" s="25">
        <f>SUM(J29:J32)</f>
        <v>350</v>
      </c>
      <c r="K28" s="25">
        <f>SUM(K29:K32)</f>
        <v>170.9</v>
      </c>
      <c r="L28" s="39">
        <f t="shared" si="1"/>
        <v>48.82857142857143</v>
      </c>
    </row>
    <row r="29" spans="1:12" ht="12.75">
      <c r="A29" s="30" t="s">
        <v>524</v>
      </c>
      <c r="B29" s="4" t="s">
        <v>524</v>
      </c>
      <c r="C29" s="4" t="s">
        <v>526</v>
      </c>
      <c r="D29" s="4" t="s">
        <v>553</v>
      </c>
      <c r="E29" s="4" t="s">
        <v>555</v>
      </c>
      <c r="F29" s="4" t="s">
        <v>530</v>
      </c>
      <c r="G29" s="4" t="s">
        <v>192</v>
      </c>
      <c r="H29" s="24">
        <v>90</v>
      </c>
      <c r="I29" s="24">
        <v>90</v>
      </c>
      <c r="J29" s="24">
        <v>90</v>
      </c>
      <c r="K29" s="24">
        <v>0</v>
      </c>
      <c r="L29" s="222">
        <f t="shared" si="1"/>
        <v>0</v>
      </c>
    </row>
    <row r="30" spans="1:12" ht="12.75">
      <c r="A30" s="30" t="s">
        <v>524</v>
      </c>
      <c r="B30" s="4" t="s">
        <v>524</v>
      </c>
      <c r="C30" s="4" t="s">
        <v>526</v>
      </c>
      <c r="D30" s="4" t="s">
        <v>553</v>
      </c>
      <c r="E30" s="4" t="s">
        <v>539</v>
      </c>
      <c r="F30" s="4" t="s">
        <v>530</v>
      </c>
      <c r="G30" s="4" t="s">
        <v>193</v>
      </c>
      <c r="H30" s="24">
        <v>30</v>
      </c>
      <c r="I30" s="24">
        <v>30</v>
      </c>
      <c r="J30" s="24">
        <v>30</v>
      </c>
      <c r="K30" s="24">
        <v>0</v>
      </c>
      <c r="L30" s="222">
        <f t="shared" si="1"/>
        <v>0</v>
      </c>
    </row>
    <row r="31" spans="1:12" ht="25.5">
      <c r="A31" s="30" t="s">
        <v>524</v>
      </c>
      <c r="B31" s="4" t="s">
        <v>524</v>
      </c>
      <c r="C31" s="4" t="s">
        <v>526</v>
      </c>
      <c r="D31" s="4" t="s">
        <v>553</v>
      </c>
      <c r="E31" s="4" t="s">
        <v>69</v>
      </c>
      <c r="F31" s="4" t="s">
        <v>530</v>
      </c>
      <c r="G31" s="43" t="s">
        <v>32</v>
      </c>
      <c r="H31" s="24">
        <v>170</v>
      </c>
      <c r="I31" s="24">
        <v>170</v>
      </c>
      <c r="J31" s="24">
        <v>170</v>
      </c>
      <c r="K31" s="24">
        <v>170.9</v>
      </c>
      <c r="L31" s="222">
        <f t="shared" si="1"/>
        <v>100.52941176470588</v>
      </c>
    </row>
    <row r="32" spans="1:12" ht="13.5" thickBot="1">
      <c r="A32" s="30" t="s">
        <v>524</v>
      </c>
      <c r="B32" s="4" t="s">
        <v>524</v>
      </c>
      <c r="C32" s="4" t="s">
        <v>526</v>
      </c>
      <c r="D32" s="4" t="s">
        <v>553</v>
      </c>
      <c r="E32" s="4" t="s">
        <v>546</v>
      </c>
      <c r="F32" s="4" t="s">
        <v>530</v>
      </c>
      <c r="G32" s="4" t="s">
        <v>194</v>
      </c>
      <c r="H32" s="24">
        <v>60</v>
      </c>
      <c r="I32" s="24">
        <v>60</v>
      </c>
      <c r="J32" s="24">
        <v>60</v>
      </c>
      <c r="K32" s="24">
        <v>0</v>
      </c>
      <c r="L32" s="222">
        <f t="shared" si="1"/>
        <v>0</v>
      </c>
    </row>
    <row r="33" spans="1:12" s="1" customFormat="1" ht="38.25">
      <c r="A33" s="26" t="s">
        <v>135</v>
      </c>
      <c r="B33" s="27" t="s">
        <v>134</v>
      </c>
      <c r="C33" s="27" t="s">
        <v>136</v>
      </c>
      <c r="D33" s="27" t="s">
        <v>137</v>
      </c>
      <c r="E33" s="27" t="s">
        <v>518</v>
      </c>
      <c r="F33" s="27" t="s">
        <v>519</v>
      </c>
      <c r="G33" s="27" t="s">
        <v>520</v>
      </c>
      <c r="H33" s="28" t="s">
        <v>521</v>
      </c>
      <c r="I33" s="259" t="s">
        <v>400</v>
      </c>
      <c r="J33" s="28" t="s">
        <v>522</v>
      </c>
      <c r="K33" s="28" t="s">
        <v>523</v>
      </c>
      <c r="L33" s="264" t="s">
        <v>138</v>
      </c>
    </row>
    <row r="34" spans="1:12" s="165" customFormat="1" ht="13.5">
      <c r="A34" s="161"/>
      <c r="B34" s="162"/>
      <c r="C34" s="316" t="s">
        <v>557</v>
      </c>
      <c r="D34" s="316"/>
      <c r="E34" s="316" t="s">
        <v>151</v>
      </c>
      <c r="F34" s="316"/>
      <c r="G34" s="316" t="s">
        <v>167</v>
      </c>
      <c r="H34" s="319">
        <f>SUM(H35:H38)</f>
        <v>2400</v>
      </c>
      <c r="I34" s="319">
        <f>SUM(I35:I38)</f>
        <v>2400</v>
      </c>
      <c r="J34" s="319">
        <f>SUM(J35:J38)</f>
        <v>2400</v>
      </c>
      <c r="K34" s="319">
        <f>SUM(K35:K38)</f>
        <v>666.99</v>
      </c>
      <c r="L34" s="320">
        <f aca="true" t="shared" si="2" ref="L34:L44">K34/J34*100</f>
        <v>27.79125</v>
      </c>
    </row>
    <row r="35" spans="1:12" ht="13.5">
      <c r="A35" s="30" t="s">
        <v>524</v>
      </c>
      <c r="B35" s="4" t="s">
        <v>524</v>
      </c>
      <c r="C35" s="4" t="s">
        <v>557</v>
      </c>
      <c r="D35" s="4" t="s">
        <v>528</v>
      </c>
      <c r="E35" s="4" t="s">
        <v>71</v>
      </c>
      <c r="F35" s="4" t="s">
        <v>530</v>
      </c>
      <c r="G35" s="4" t="s">
        <v>515</v>
      </c>
      <c r="H35" s="24">
        <v>400</v>
      </c>
      <c r="I35" s="24">
        <v>400</v>
      </c>
      <c r="J35" s="24">
        <v>400</v>
      </c>
      <c r="K35" s="24">
        <v>0</v>
      </c>
      <c r="L35" s="302">
        <f t="shared" si="2"/>
        <v>0</v>
      </c>
    </row>
    <row r="36" spans="1:12" ht="13.5">
      <c r="A36" s="30" t="s">
        <v>524</v>
      </c>
      <c r="B36" s="4" t="s">
        <v>524</v>
      </c>
      <c r="C36" s="4" t="s">
        <v>557</v>
      </c>
      <c r="D36" s="4" t="s">
        <v>528</v>
      </c>
      <c r="E36" s="4" t="s">
        <v>72</v>
      </c>
      <c r="F36" s="4" t="s">
        <v>530</v>
      </c>
      <c r="G36" s="43" t="s">
        <v>33</v>
      </c>
      <c r="H36" s="24">
        <v>650</v>
      </c>
      <c r="I36" s="24">
        <v>650</v>
      </c>
      <c r="J36" s="24">
        <v>650</v>
      </c>
      <c r="K36" s="24">
        <v>144.9</v>
      </c>
      <c r="L36" s="302">
        <f t="shared" si="2"/>
        <v>22.29230769230769</v>
      </c>
    </row>
    <row r="37" spans="1:12" ht="25.5">
      <c r="A37" s="30"/>
      <c r="B37" s="4"/>
      <c r="C37" s="4" t="s">
        <v>557</v>
      </c>
      <c r="D37" s="4" t="s">
        <v>528</v>
      </c>
      <c r="E37" s="4" t="s">
        <v>470</v>
      </c>
      <c r="F37" s="4" t="s">
        <v>530</v>
      </c>
      <c r="G37" s="43" t="s">
        <v>34</v>
      </c>
      <c r="H37" s="24">
        <v>950</v>
      </c>
      <c r="I37" s="24">
        <v>950</v>
      </c>
      <c r="J37" s="24">
        <v>950</v>
      </c>
      <c r="K37" s="24">
        <v>522.09</v>
      </c>
      <c r="L37" s="302">
        <f t="shared" si="2"/>
        <v>54.956842105263156</v>
      </c>
    </row>
    <row r="38" spans="1:12" ht="13.5">
      <c r="A38" s="30" t="s">
        <v>524</v>
      </c>
      <c r="B38" s="4" t="s">
        <v>524</v>
      </c>
      <c r="C38" s="4" t="s">
        <v>557</v>
      </c>
      <c r="D38" s="4" t="s">
        <v>528</v>
      </c>
      <c r="E38" s="4" t="s">
        <v>546</v>
      </c>
      <c r="F38" s="4" t="s">
        <v>530</v>
      </c>
      <c r="G38" s="4" t="s">
        <v>194</v>
      </c>
      <c r="H38" s="24">
        <v>400</v>
      </c>
      <c r="I38" s="24">
        <v>400</v>
      </c>
      <c r="J38" s="24">
        <v>400</v>
      </c>
      <c r="K38" s="24">
        <v>0</v>
      </c>
      <c r="L38" s="302">
        <f t="shared" si="2"/>
        <v>0</v>
      </c>
    </row>
    <row r="39" spans="1:12" s="165" customFormat="1" ht="12" customHeight="1">
      <c r="A39" s="161" t="s">
        <v>557</v>
      </c>
      <c r="B39" s="162" t="s">
        <v>557</v>
      </c>
      <c r="C39" s="316" t="s">
        <v>74</v>
      </c>
      <c r="D39" s="316"/>
      <c r="E39" s="316" t="s">
        <v>151</v>
      </c>
      <c r="F39" s="316"/>
      <c r="G39" s="316" t="s">
        <v>168</v>
      </c>
      <c r="H39" s="319">
        <f>SUM(H40:H44)</f>
        <v>5800</v>
      </c>
      <c r="I39" s="319">
        <f>SUM(I40:I44)</f>
        <v>5800</v>
      </c>
      <c r="J39" s="319">
        <f>SUM(J40:J44)</f>
        <v>5800</v>
      </c>
      <c r="K39" s="319">
        <f>SUM(K40:K44)</f>
        <v>1447.33</v>
      </c>
      <c r="L39" s="320">
        <f t="shared" si="2"/>
        <v>24.95396551724138</v>
      </c>
    </row>
    <row r="40" spans="1:12" ht="51">
      <c r="A40" s="30" t="s">
        <v>524</v>
      </c>
      <c r="B40" s="4" t="s">
        <v>524</v>
      </c>
      <c r="C40" s="4" t="s">
        <v>74</v>
      </c>
      <c r="D40" s="4" t="s">
        <v>528</v>
      </c>
      <c r="E40" s="4" t="s">
        <v>75</v>
      </c>
      <c r="F40" s="4" t="s">
        <v>530</v>
      </c>
      <c r="G40" s="225" t="s">
        <v>11</v>
      </c>
      <c r="H40" s="24">
        <v>3200</v>
      </c>
      <c r="I40" s="24">
        <v>3200</v>
      </c>
      <c r="J40" s="24">
        <v>3200</v>
      </c>
      <c r="K40" s="24">
        <f>109.72+36.05+766.8</f>
        <v>912.5699999999999</v>
      </c>
      <c r="L40" s="302">
        <f t="shared" si="2"/>
        <v>28.5178125</v>
      </c>
    </row>
    <row r="41" spans="1:12" ht="13.5">
      <c r="A41" s="30" t="s">
        <v>524</v>
      </c>
      <c r="B41" s="4" t="s">
        <v>524</v>
      </c>
      <c r="C41" s="4" t="s">
        <v>74</v>
      </c>
      <c r="D41" s="4" t="s">
        <v>528</v>
      </c>
      <c r="E41" s="4" t="s">
        <v>76</v>
      </c>
      <c r="F41" s="4" t="s">
        <v>530</v>
      </c>
      <c r="G41" s="4" t="s">
        <v>299</v>
      </c>
      <c r="H41" s="24">
        <v>75</v>
      </c>
      <c r="I41" s="24">
        <v>75</v>
      </c>
      <c r="J41" s="24">
        <v>75</v>
      </c>
      <c r="K41" s="24">
        <v>0</v>
      </c>
      <c r="L41" s="302">
        <f t="shared" si="2"/>
        <v>0</v>
      </c>
    </row>
    <row r="42" spans="1:12" ht="13.5">
      <c r="A42" s="48"/>
      <c r="B42" s="13"/>
      <c r="C42" s="13" t="s">
        <v>74</v>
      </c>
      <c r="D42" s="13" t="s">
        <v>528</v>
      </c>
      <c r="E42" s="13" t="s">
        <v>76</v>
      </c>
      <c r="F42" s="13" t="s">
        <v>530</v>
      </c>
      <c r="G42" s="13" t="s">
        <v>511</v>
      </c>
      <c r="H42" s="227">
        <v>75</v>
      </c>
      <c r="I42" s="227">
        <v>75</v>
      </c>
      <c r="J42" s="227">
        <v>75</v>
      </c>
      <c r="K42" s="227">
        <v>0</v>
      </c>
      <c r="L42" s="302">
        <f t="shared" si="2"/>
        <v>0</v>
      </c>
    </row>
    <row r="43" spans="1:12" ht="38.25">
      <c r="A43" s="48" t="s">
        <v>524</v>
      </c>
      <c r="B43" s="13" t="s">
        <v>524</v>
      </c>
      <c r="C43" s="13" t="s">
        <v>74</v>
      </c>
      <c r="D43" s="13" t="s">
        <v>528</v>
      </c>
      <c r="E43" s="13" t="s">
        <v>554</v>
      </c>
      <c r="F43" s="13" t="s">
        <v>530</v>
      </c>
      <c r="G43" s="283" t="s">
        <v>12</v>
      </c>
      <c r="H43" s="227">
        <v>2450</v>
      </c>
      <c r="I43" s="227">
        <v>2450</v>
      </c>
      <c r="J43" s="227">
        <v>1950</v>
      </c>
      <c r="K43" s="227">
        <v>415.53</v>
      </c>
      <c r="L43" s="302">
        <f t="shared" si="2"/>
        <v>21.30923076923077</v>
      </c>
    </row>
    <row r="44" spans="1:12" ht="14.25" thickBot="1">
      <c r="A44" s="40"/>
      <c r="B44" s="41"/>
      <c r="C44" s="41" t="s">
        <v>74</v>
      </c>
      <c r="D44" s="41" t="s">
        <v>528</v>
      </c>
      <c r="E44" s="41" t="s">
        <v>355</v>
      </c>
      <c r="F44" s="41" t="s">
        <v>530</v>
      </c>
      <c r="G44" s="260" t="s">
        <v>195</v>
      </c>
      <c r="H44" s="42">
        <v>0</v>
      </c>
      <c r="I44" s="42">
        <v>0</v>
      </c>
      <c r="J44" s="42">
        <v>500</v>
      </c>
      <c r="K44" s="42">
        <v>119.23</v>
      </c>
      <c r="L44" s="314">
        <f t="shared" si="2"/>
        <v>23.846</v>
      </c>
    </row>
    <row r="45" spans="1:12" ht="12.75">
      <c r="A45" s="200"/>
      <c r="B45" s="200"/>
      <c r="C45" s="200"/>
      <c r="D45" s="200"/>
      <c r="E45" s="200"/>
      <c r="F45" s="200"/>
      <c r="G45" s="243"/>
      <c r="H45" s="244"/>
      <c r="I45" s="244"/>
      <c r="J45" s="244"/>
      <c r="K45" s="244"/>
      <c r="L45" s="244"/>
    </row>
    <row r="46" spans="1:12" ht="12.75">
      <c r="A46" s="200"/>
      <c r="B46" s="200"/>
      <c r="C46" s="200"/>
      <c r="D46" s="200"/>
      <c r="E46" s="200"/>
      <c r="F46" s="200"/>
      <c r="G46" s="243"/>
      <c r="H46" s="244"/>
      <c r="I46" s="244"/>
      <c r="J46" s="244"/>
      <c r="K46" s="244"/>
      <c r="L46" s="244"/>
    </row>
    <row r="47" spans="1:12" ht="12.75">
      <c r="A47" s="200"/>
      <c r="B47" s="200"/>
      <c r="C47" s="200"/>
      <c r="D47" s="200"/>
      <c r="E47" s="200"/>
      <c r="F47" s="200"/>
      <c r="G47" s="243"/>
      <c r="H47" s="244"/>
      <c r="I47" s="244"/>
      <c r="J47" s="244"/>
      <c r="K47" s="244"/>
      <c r="L47" s="244"/>
    </row>
    <row r="48" spans="1:12" ht="12.75">
      <c r="A48" s="200"/>
      <c r="B48" s="200"/>
      <c r="C48" s="200"/>
      <c r="D48" s="200"/>
      <c r="E48" s="200"/>
      <c r="F48" s="200"/>
      <c r="G48" s="243"/>
      <c r="H48" s="244"/>
      <c r="I48" s="244"/>
      <c r="J48" s="244"/>
      <c r="K48" s="244"/>
      <c r="L48" s="244"/>
    </row>
    <row r="49" spans="1:12" ht="12.75">
      <c r="A49" s="200"/>
      <c r="B49" s="200"/>
      <c r="C49" s="200"/>
      <c r="D49" s="200"/>
      <c r="E49" s="200"/>
      <c r="F49" s="200"/>
      <c r="G49" s="243"/>
      <c r="H49" s="244"/>
      <c r="I49" s="244"/>
      <c r="J49" s="244"/>
      <c r="K49" s="244"/>
      <c r="L49" s="244"/>
    </row>
    <row r="50" spans="1:12" ht="12.75">
      <c r="A50" s="200"/>
      <c r="B50" s="200"/>
      <c r="C50" s="200"/>
      <c r="D50" s="200"/>
      <c r="E50" s="200"/>
      <c r="F50" s="200"/>
      <c r="G50" s="243"/>
      <c r="H50" s="244"/>
      <c r="I50" s="244"/>
      <c r="J50" s="244"/>
      <c r="K50" s="244"/>
      <c r="L50" s="244"/>
    </row>
    <row r="51" spans="1:12" ht="12.75">
      <c r="A51" s="200"/>
      <c r="B51" s="200"/>
      <c r="C51" s="200"/>
      <c r="D51" s="200"/>
      <c r="E51" s="200"/>
      <c r="F51" s="200"/>
      <c r="G51" s="243"/>
      <c r="H51" s="244"/>
      <c r="I51" s="244"/>
      <c r="J51" s="244"/>
      <c r="K51" s="244"/>
      <c r="L51" s="244"/>
    </row>
    <row r="52" spans="1:12" ht="12.75">
      <c r="A52" s="200"/>
      <c r="B52" s="200"/>
      <c r="C52" s="200"/>
      <c r="D52" s="200"/>
      <c r="E52" s="200"/>
      <c r="F52" s="200"/>
      <c r="G52" s="243"/>
      <c r="H52" s="244"/>
      <c r="I52" s="244"/>
      <c r="J52" s="244"/>
      <c r="K52" s="244"/>
      <c r="L52" s="244"/>
    </row>
    <row r="53" spans="1:12" ht="12.75">
      <c r="A53" s="200"/>
      <c r="B53" s="200"/>
      <c r="C53" s="200"/>
      <c r="D53" s="200"/>
      <c r="E53" s="200"/>
      <c r="F53" s="200"/>
      <c r="G53" s="243"/>
      <c r="H53" s="244"/>
      <c r="I53" s="244"/>
      <c r="J53" s="244"/>
      <c r="K53" s="244"/>
      <c r="L53" s="244"/>
    </row>
    <row r="54" spans="1:12" ht="12.75">
      <c r="A54" s="200"/>
      <c r="B54" s="200"/>
      <c r="C54" s="200"/>
      <c r="D54" s="200"/>
      <c r="E54" s="200"/>
      <c r="F54" s="200"/>
      <c r="G54" s="243"/>
      <c r="H54" s="244"/>
      <c r="I54" s="244"/>
      <c r="J54" s="244"/>
      <c r="K54" s="244"/>
      <c r="L54" s="244"/>
    </row>
    <row r="55" spans="1:12" ht="12.75">
      <c r="A55" s="200"/>
      <c r="B55" s="200"/>
      <c r="C55" s="200"/>
      <c r="D55" s="200"/>
      <c r="E55" s="200"/>
      <c r="F55" s="200"/>
      <c r="G55" s="243"/>
      <c r="H55" s="244"/>
      <c r="I55" s="244"/>
      <c r="J55" s="244"/>
      <c r="K55" s="244"/>
      <c r="L55" s="244"/>
    </row>
    <row r="56" spans="1:12" ht="12.75">
      <c r="A56" s="200"/>
      <c r="B56" s="200"/>
      <c r="C56" s="200"/>
      <c r="D56" s="200"/>
      <c r="E56" s="200"/>
      <c r="F56" s="200"/>
      <c r="G56" s="243"/>
      <c r="H56" s="244"/>
      <c r="I56" s="244"/>
      <c r="J56" s="244"/>
      <c r="K56" s="244"/>
      <c r="L56" s="244"/>
    </row>
    <row r="57" spans="1:12" ht="12.75">
      <c r="A57" s="200"/>
      <c r="B57" s="200"/>
      <c r="C57" s="200"/>
      <c r="D57" s="200"/>
      <c r="E57" s="200"/>
      <c r="F57" s="200"/>
      <c r="G57" s="243"/>
      <c r="H57" s="244"/>
      <c r="I57" s="244"/>
      <c r="J57" s="244"/>
      <c r="K57" s="244"/>
      <c r="L57" s="244"/>
    </row>
    <row r="58" spans="1:12" ht="12.75">
      <c r="A58" s="200"/>
      <c r="B58" s="200"/>
      <c r="C58" s="200"/>
      <c r="D58" s="200"/>
      <c r="E58" s="200"/>
      <c r="F58" s="200"/>
      <c r="G58" s="243"/>
      <c r="H58" s="244"/>
      <c r="I58" s="244"/>
      <c r="J58" s="244"/>
      <c r="K58" s="244"/>
      <c r="L58" s="244"/>
    </row>
    <row r="59" spans="1:12" ht="12.75">
      <c r="A59" s="200"/>
      <c r="B59" s="200"/>
      <c r="C59" s="200"/>
      <c r="D59" s="200"/>
      <c r="E59" s="200"/>
      <c r="F59" s="200"/>
      <c r="G59" s="243"/>
      <c r="H59" s="244"/>
      <c r="I59" s="244"/>
      <c r="J59" s="244"/>
      <c r="K59" s="244"/>
      <c r="L59" s="244"/>
    </row>
    <row r="60" spans="1:12" ht="12.75">
      <c r="A60" s="200"/>
      <c r="B60" s="200"/>
      <c r="C60" s="200"/>
      <c r="D60" s="200"/>
      <c r="E60" s="200"/>
      <c r="F60" s="200"/>
      <c r="G60" s="243"/>
      <c r="H60" s="244"/>
      <c r="I60" s="244"/>
      <c r="J60" s="244"/>
      <c r="K60" s="244"/>
      <c r="L60" s="244"/>
    </row>
    <row r="61" spans="1:12" ht="12.75">
      <c r="A61" s="200"/>
      <c r="B61" s="200"/>
      <c r="C61" s="200"/>
      <c r="D61" s="200"/>
      <c r="E61" s="200"/>
      <c r="F61" s="200"/>
      <c r="G61" s="243"/>
      <c r="H61" s="244"/>
      <c r="I61" s="244"/>
      <c r="J61" s="244"/>
      <c r="K61" s="244"/>
      <c r="L61" s="244"/>
    </row>
    <row r="62" spans="1:12" ht="12.75">
      <c r="A62" s="200"/>
      <c r="B62" s="200"/>
      <c r="C62" s="200"/>
      <c r="D62" s="200"/>
      <c r="E62" s="200"/>
      <c r="F62" s="200"/>
      <c r="G62" s="243"/>
      <c r="H62" s="244"/>
      <c r="I62" s="244"/>
      <c r="J62" s="244"/>
      <c r="K62" s="244"/>
      <c r="L62" s="244"/>
    </row>
    <row r="63" spans="1:12" ht="12.75">
      <c r="A63" s="200"/>
      <c r="B63" s="200"/>
      <c r="C63" s="200"/>
      <c r="D63" s="200"/>
      <c r="E63" s="200"/>
      <c r="F63" s="200"/>
      <c r="G63" s="243"/>
      <c r="H63" s="244"/>
      <c r="I63" s="244"/>
      <c r="J63" s="244"/>
      <c r="K63" s="244"/>
      <c r="L63" s="244"/>
    </row>
    <row r="64" spans="1:12" ht="12.75">
      <c r="A64" s="200"/>
      <c r="B64" s="200"/>
      <c r="C64" s="200"/>
      <c r="D64" s="200"/>
      <c r="E64" s="200"/>
      <c r="F64" s="200"/>
      <c r="G64" s="243"/>
      <c r="H64" s="244"/>
      <c r="I64" s="244"/>
      <c r="J64" s="244"/>
      <c r="K64" s="244"/>
      <c r="L64" s="244"/>
    </row>
    <row r="65" spans="1:12" ht="12.75">
      <c r="A65" s="200"/>
      <c r="B65" s="200"/>
      <c r="C65" s="200"/>
      <c r="D65" s="200"/>
      <c r="E65" s="200"/>
      <c r="F65" s="200"/>
      <c r="G65" s="243"/>
      <c r="H65" s="244"/>
      <c r="I65" s="244"/>
      <c r="J65" s="244"/>
      <c r="K65" s="244"/>
      <c r="L65" s="244"/>
    </row>
    <row r="66" spans="1:12" ht="12.75">
      <c r="A66" s="200"/>
      <c r="B66" s="200"/>
      <c r="C66" s="200"/>
      <c r="D66" s="200"/>
      <c r="E66" s="200"/>
      <c r="F66" s="200"/>
      <c r="G66" s="243"/>
      <c r="H66" s="244"/>
      <c r="I66" s="244"/>
      <c r="J66" s="244"/>
      <c r="K66" s="244"/>
      <c r="L66" s="244"/>
    </row>
    <row r="67" spans="1:12" ht="12.75">
      <c r="A67" s="200"/>
      <c r="B67" s="200"/>
      <c r="C67" s="200"/>
      <c r="D67" s="200"/>
      <c r="E67" s="200"/>
      <c r="F67" s="200"/>
      <c r="G67" s="243"/>
      <c r="H67" s="244"/>
      <c r="I67" s="244"/>
      <c r="J67" s="244"/>
      <c r="K67" s="244"/>
      <c r="L67" s="244"/>
    </row>
    <row r="68" spans="1:12" ht="12.75">
      <c r="A68" s="200"/>
      <c r="B68" s="200"/>
      <c r="C68" s="200"/>
      <c r="D68" s="200"/>
      <c r="E68" s="200"/>
      <c r="F68" s="200"/>
      <c r="G68" s="243"/>
      <c r="H68" s="244"/>
      <c r="I68" s="244"/>
      <c r="J68" s="244"/>
      <c r="K68" s="244"/>
      <c r="L68" s="244"/>
    </row>
    <row r="69" spans="1:12" ht="12.75">
      <c r="A69" s="200"/>
      <c r="B69" s="200"/>
      <c r="C69" s="200"/>
      <c r="D69" s="200"/>
      <c r="E69" s="200"/>
      <c r="F69" s="200"/>
      <c r="G69" s="243"/>
      <c r="H69" s="244"/>
      <c r="I69" s="244"/>
      <c r="J69" s="244"/>
      <c r="K69" s="244"/>
      <c r="L69" s="244"/>
    </row>
    <row r="70" spans="1:12" ht="12.75">
      <c r="A70" s="200"/>
      <c r="B70" s="200"/>
      <c r="C70" s="200"/>
      <c r="D70" s="200"/>
      <c r="E70" s="200"/>
      <c r="F70" s="200"/>
      <c r="G70" s="243"/>
      <c r="H70" s="244"/>
      <c r="I70" s="244"/>
      <c r="J70" s="244"/>
      <c r="K70" s="244"/>
      <c r="L70" s="244"/>
    </row>
    <row r="71" spans="1:12" ht="12.75">
      <c r="A71" s="200"/>
      <c r="B71" s="200"/>
      <c r="C71" s="200"/>
      <c r="D71" s="200"/>
      <c r="E71" s="200"/>
      <c r="F71" s="200"/>
      <c r="G71" s="243"/>
      <c r="H71" s="244"/>
      <c r="I71" s="244"/>
      <c r="J71" s="244"/>
      <c r="K71" s="244"/>
      <c r="L71" s="244"/>
    </row>
    <row r="72" spans="1:12" ht="12.75">
      <c r="A72" s="200"/>
      <c r="B72" s="200"/>
      <c r="C72" s="200"/>
      <c r="D72" s="200"/>
      <c r="E72" s="200"/>
      <c r="F72" s="200"/>
      <c r="G72" s="243"/>
      <c r="H72" s="244"/>
      <c r="I72" s="244"/>
      <c r="J72" s="244"/>
      <c r="K72" s="244"/>
      <c r="L72" s="244"/>
    </row>
    <row r="73" spans="1:12" ht="12.75">
      <c r="A73" s="200"/>
      <c r="B73" s="200"/>
      <c r="C73" s="200"/>
      <c r="D73" s="200"/>
      <c r="E73" s="200"/>
      <c r="F73" s="200"/>
      <c r="G73" s="243"/>
      <c r="H73" s="244"/>
      <c r="I73" s="244"/>
      <c r="J73" s="244"/>
      <c r="K73" s="244"/>
      <c r="L73" s="244"/>
    </row>
    <row r="74" spans="1:12" ht="12.75">
      <c r="A74" s="200"/>
      <c r="B74" s="200"/>
      <c r="C74" s="200"/>
      <c r="D74" s="200"/>
      <c r="E74" s="200"/>
      <c r="F74" s="200"/>
      <c r="G74" s="243"/>
      <c r="H74" s="244"/>
      <c r="I74" s="244"/>
      <c r="J74" s="244"/>
      <c r="K74" s="244"/>
      <c r="L74" s="244"/>
    </row>
    <row r="75" spans="1:12" ht="12.75">
      <c r="A75" s="200"/>
      <c r="B75" s="200"/>
      <c r="C75" s="200"/>
      <c r="D75" s="200"/>
      <c r="E75" s="200"/>
      <c r="F75" s="200"/>
      <c r="G75" s="243"/>
      <c r="H75" s="244"/>
      <c r="I75" s="244"/>
      <c r="J75" s="244"/>
      <c r="K75" s="244"/>
      <c r="L75" s="244"/>
    </row>
    <row r="76" spans="1:12" ht="12.75">
      <c r="A76" s="200"/>
      <c r="B76" s="200"/>
      <c r="C76" s="200"/>
      <c r="D76" s="200"/>
      <c r="E76" s="200"/>
      <c r="F76" s="200"/>
      <c r="G76" s="243"/>
      <c r="H76" s="244"/>
      <c r="I76" s="244"/>
      <c r="J76" s="244"/>
      <c r="K76" s="244"/>
      <c r="L76" s="244"/>
    </row>
    <row r="77" spans="1:12" ht="12.75">
      <c r="A77" s="200"/>
      <c r="B77" s="200"/>
      <c r="C77" s="200"/>
      <c r="D77" s="200"/>
      <c r="E77" s="200"/>
      <c r="F77" s="200"/>
      <c r="G77" s="243"/>
      <c r="H77" s="244"/>
      <c r="I77" s="244"/>
      <c r="J77" s="244"/>
      <c r="K77" s="244"/>
      <c r="L77" s="244"/>
    </row>
    <row r="78" spans="1:5" ht="12.75">
      <c r="A78" s="1"/>
      <c r="E78" s="85"/>
    </row>
  </sheetData>
  <sheetProtection/>
  <mergeCells count="1">
    <mergeCell ref="B2:L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31.03.2011
VÝDAVKY - Program 2: Kontrola a interné služby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8.25">
      <c r="A1" s="26" t="s">
        <v>135</v>
      </c>
      <c r="B1" s="27" t="s">
        <v>134</v>
      </c>
      <c r="C1" s="27" t="s">
        <v>136</v>
      </c>
      <c r="D1" s="27" t="s">
        <v>137</v>
      </c>
      <c r="E1" s="27" t="s">
        <v>518</v>
      </c>
      <c r="F1" s="27" t="s">
        <v>519</v>
      </c>
      <c r="G1" s="27" t="s">
        <v>520</v>
      </c>
      <c r="H1" s="28" t="s">
        <v>521</v>
      </c>
      <c r="I1" s="259" t="s">
        <v>400</v>
      </c>
      <c r="J1" s="28" t="s">
        <v>522</v>
      </c>
      <c r="K1" s="28" t="s">
        <v>523</v>
      </c>
      <c r="L1" s="264" t="s">
        <v>138</v>
      </c>
    </row>
    <row r="2" spans="1:12" ht="12.75">
      <c r="A2" s="30" t="s">
        <v>525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5">
      <c r="A3" s="49" t="s">
        <v>74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77</v>
      </c>
      <c r="H3" s="51">
        <f>H4+H16</f>
        <v>10928</v>
      </c>
      <c r="I3" s="51">
        <f>I4+I16</f>
        <v>10928</v>
      </c>
      <c r="J3" s="51">
        <f>J4+J16</f>
        <v>10928</v>
      </c>
      <c r="K3" s="182">
        <f>K4+K16</f>
        <v>601.94</v>
      </c>
      <c r="L3" s="63">
        <f>K3/J3*100</f>
        <v>5.508235724743778</v>
      </c>
    </row>
    <row r="4" spans="1:12" s="18" customFormat="1" ht="12.75">
      <c r="A4" s="322" t="s">
        <v>524</v>
      </c>
      <c r="B4" s="21" t="s">
        <v>526</v>
      </c>
      <c r="C4" s="21" t="s">
        <v>524</v>
      </c>
      <c r="D4" s="21" t="s">
        <v>524</v>
      </c>
      <c r="E4" s="21"/>
      <c r="F4" s="21"/>
      <c r="G4" s="21" t="s">
        <v>78</v>
      </c>
      <c r="H4" s="22">
        <f>H5+H12</f>
        <v>4275</v>
      </c>
      <c r="I4" s="22">
        <f>I5+I12</f>
        <v>4275</v>
      </c>
      <c r="J4" s="22">
        <f>J5+J12</f>
        <v>4275</v>
      </c>
      <c r="K4" s="22">
        <f>K5+K12</f>
        <v>44.72</v>
      </c>
      <c r="L4" s="33">
        <f>K4/J4*100</f>
        <v>1.0460818713450293</v>
      </c>
    </row>
    <row r="5" spans="1:12" s="18" customFormat="1" ht="12.75">
      <c r="A5" s="53"/>
      <c r="B5" s="54"/>
      <c r="C5" s="21" t="s">
        <v>526</v>
      </c>
      <c r="D5" s="21"/>
      <c r="E5" s="21"/>
      <c r="F5" s="21"/>
      <c r="G5" s="21" t="s">
        <v>474</v>
      </c>
      <c r="H5" s="22">
        <f>SUM(H6:H11)</f>
        <v>815</v>
      </c>
      <c r="I5" s="22">
        <f>SUM(I6:I11)</f>
        <v>815</v>
      </c>
      <c r="J5" s="22">
        <f>SUM(J6:J11)</f>
        <v>815</v>
      </c>
      <c r="K5" s="22">
        <f>SUM(K6:K11)</f>
        <v>19.8</v>
      </c>
      <c r="L5" s="33">
        <f>K5/J5*100</f>
        <v>2.4294478527607364</v>
      </c>
    </row>
    <row r="6" spans="1:12" s="18" customFormat="1" ht="12.75">
      <c r="A6" s="53"/>
      <c r="B6" s="54"/>
      <c r="C6" s="54"/>
      <c r="D6" s="231" t="s">
        <v>528</v>
      </c>
      <c r="E6" s="231" t="s">
        <v>534</v>
      </c>
      <c r="F6" s="231" t="s">
        <v>530</v>
      </c>
      <c r="G6" s="231" t="s">
        <v>473</v>
      </c>
      <c r="H6" s="233">
        <v>5</v>
      </c>
      <c r="I6" s="233">
        <v>5</v>
      </c>
      <c r="J6" s="233">
        <v>5</v>
      </c>
      <c r="K6" s="233">
        <v>0</v>
      </c>
      <c r="L6" s="220">
        <f aca="true" t="shared" si="0" ref="L6:L11">K6/J6*100</f>
        <v>0</v>
      </c>
    </row>
    <row r="7" spans="1:12" s="68" customFormat="1" ht="12.75">
      <c r="A7" s="64" t="s">
        <v>524</v>
      </c>
      <c r="B7" s="65" t="s">
        <v>524</v>
      </c>
      <c r="C7" s="65"/>
      <c r="D7" s="218" t="s">
        <v>528</v>
      </c>
      <c r="E7" s="218" t="s">
        <v>355</v>
      </c>
      <c r="F7" s="218" t="s">
        <v>530</v>
      </c>
      <c r="G7" s="218" t="s">
        <v>196</v>
      </c>
      <c r="H7" s="221">
        <v>0</v>
      </c>
      <c r="I7" s="221">
        <v>0</v>
      </c>
      <c r="J7" s="221">
        <v>20</v>
      </c>
      <c r="K7" s="221">
        <v>19.8</v>
      </c>
      <c r="L7" s="220">
        <f t="shared" si="0"/>
        <v>99</v>
      </c>
    </row>
    <row r="8" spans="1:12" s="68" customFormat="1" ht="12.75">
      <c r="A8" s="64" t="s">
        <v>524</v>
      </c>
      <c r="B8" s="65" t="s">
        <v>524</v>
      </c>
      <c r="C8" s="65"/>
      <c r="D8" s="218" t="s">
        <v>528</v>
      </c>
      <c r="E8" s="218" t="s">
        <v>538</v>
      </c>
      <c r="F8" s="218" t="s">
        <v>530</v>
      </c>
      <c r="G8" s="218" t="s">
        <v>153</v>
      </c>
      <c r="H8" s="221">
        <v>160</v>
      </c>
      <c r="I8" s="221">
        <v>160</v>
      </c>
      <c r="J8" s="221">
        <v>160</v>
      </c>
      <c r="K8" s="221">
        <v>0</v>
      </c>
      <c r="L8" s="220">
        <f t="shared" si="0"/>
        <v>0</v>
      </c>
    </row>
    <row r="9" spans="1:12" s="68" customFormat="1" ht="12.75">
      <c r="A9" s="64" t="s">
        <v>524</v>
      </c>
      <c r="B9" s="65" t="s">
        <v>524</v>
      </c>
      <c r="C9" s="65"/>
      <c r="D9" s="218" t="s">
        <v>528</v>
      </c>
      <c r="E9" s="218" t="s">
        <v>79</v>
      </c>
      <c r="F9" s="218" t="s">
        <v>530</v>
      </c>
      <c r="G9" s="218" t="s">
        <v>197</v>
      </c>
      <c r="H9" s="221">
        <v>400</v>
      </c>
      <c r="I9" s="221">
        <v>400</v>
      </c>
      <c r="J9" s="221">
        <v>380</v>
      </c>
      <c r="K9" s="221">
        <v>0</v>
      </c>
      <c r="L9" s="220">
        <f t="shared" si="0"/>
        <v>0</v>
      </c>
    </row>
    <row r="10" spans="1:12" s="68" customFormat="1" ht="12.75">
      <c r="A10" s="64" t="s">
        <v>524</v>
      </c>
      <c r="B10" s="65" t="s">
        <v>524</v>
      </c>
      <c r="C10" s="65"/>
      <c r="D10" s="218" t="s">
        <v>528</v>
      </c>
      <c r="E10" s="218" t="s">
        <v>546</v>
      </c>
      <c r="F10" s="218" t="s">
        <v>530</v>
      </c>
      <c r="G10" s="218" t="s">
        <v>388</v>
      </c>
      <c r="H10" s="221">
        <v>50</v>
      </c>
      <c r="I10" s="221">
        <v>50</v>
      </c>
      <c r="J10" s="221">
        <v>50</v>
      </c>
      <c r="K10" s="221">
        <v>0</v>
      </c>
      <c r="L10" s="220">
        <f t="shared" si="0"/>
        <v>0</v>
      </c>
    </row>
    <row r="11" spans="1:12" s="68" customFormat="1" ht="12.75">
      <c r="A11" s="64" t="s">
        <v>524</v>
      </c>
      <c r="B11" s="65" t="s">
        <v>524</v>
      </c>
      <c r="C11" s="65"/>
      <c r="D11" s="218" t="s">
        <v>528</v>
      </c>
      <c r="E11" s="218" t="s">
        <v>552</v>
      </c>
      <c r="F11" s="218" t="s">
        <v>530</v>
      </c>
      <c r="G11" s="218" t="s">
        <v>198</v>
      </c>
      <c r="H11" s="221">
        <v>200</v>
      </c>
      <c r="I11" s="221">
        <v>200</v>
      </c>
      <c r="J11" s="221">
        <v>200</v>
      </c>
      <c r="K11" s="221">
        <v>0</v>
      </c>
      <c r="L11" s="220">
        <f t="shared" si="0"/>
        <v>0</v>
      </c>
    </row>
    <row r="12" spans="1:12" s="68" customFormat="1" ht="12.75">
      <c r="A12" s="64"/>
      <c r="B12" s="65"/>
      <c r="C12" s="332" t="s">
        <v>557</v>
      </c>
      <c r="D12" s="219"/>
      <c r="E12" s="219"/>
      <c r="F12" s="219"/>
      <c r="G12" s="332" t="s">
        <v>475</v>
      </c>
      <c r="H12" s="333">
        <f>SUM(H13:H15)</f>
        <v>3460</v>
      </c>
      <c r="I12" s="333">
        <f>SUM(I13:I15)</f>
        <v>3460</v>
      </c>
      <c r="J12" s="333">
        <f>SUM(J13:J15)</f>
        <v>3460</v>
      </c>
      <c r="K12" s="333">
        <f>SUM(K13:K15)</f>
        <v>24.92</v>
      </c>
      <c r="L12" s="323">
        <f aca="true" t="shared" si="1" ref="L12:L18">K12/J12*100</f>
        <v>0.7202312138728325</v>
      </c>
    </row>
    <row r="13" spans="1:12" s="18" customFormat="1" ht="12.75">
      <c r="A13" s="34"/>
      <c r="B13" s="3"/>
      <c r="C13" s="218" t="s">
        <v>557</v>
      </c>
      <c r="D13" s="218" t="s">
        <v>80</v>
      </c>
      <c r="E13" s="218" t="s">
        <v>81</v>
      </c>
      <c r="F13" s="218" t="s">
        <v>530</v>
      </c>
      <c r="G13" s="218" t="s">
        <v>405</v>
      </c>
      <c r="H13" s="221">
        <v>3000</v>
      </c>
      <c r="I13" s="221">
        <v>3000</v>
      </c>
      <c r="J13" s="221">
        <v>3000</v>
      </c>
      <c r="K13" s="229">
        <v>10.64</v>
      </c>
      <c r="L13" s="324">
        <f t="shared" si="1"/>
        <v>0.3546666666666667</v>
      </c>
    </row>
    <row r="14" spans="1:12" s="18" customFormat="1" ht="12.75">
      <c r="A14" s="34"/>
      <c r="B14" s="3"/>
      <c r="C14" s="218" t="s">
        <v>557</v>
      </c>
      <c r="D14" s="218" t="s">
        <v>80</v>
      </c>
      <c r="E14" s="218" t="s">
        <v>546</v>
      </c>
      <c r="F14" s="218" t="s">
        <v>530</v>
      </c>
      <c r="G14" s="218" t="s">
        <v>388</v>
      </c>
      <c r="H14" s="221">
        <v>400</v>
      </c>
      <c r="I14" s="221">
        <v>400</v>
      </c>
      <c r="J14" s="221">
        <v>400</v>
      </c>
      <c r="K14" s="229">
        <v>0</v>
      </c>
      <c r="L14" s="324">
        <f t="shared" si="1"/>
        <v>0</v>
      </c>
    </row>
    <row r="15" spans="1:12" s="2" customFormat="1" ht="12.75">
      <c r="A15" s="30" t="s">
        <v>524</v>
      </c>
      <c r="B15" s="4" t="s">
        <v>524</v>
      </c>
      <c r="C15" s="4" t="s">
        <v>557</v>
      </c>
      <c r="D15" s="4" t="s">
        <v>80</v>
      </c>
      <c r="E15" s="4" t="s">
        <v>548</v>
      </c>
      <c r="F15" s="4" t="s">
        <v>530</v>
      </c>
      <c r="G15" s="43" t="s">
        <v>199</v>
      </c>
      <c r="H15" s="24">
        <v>60</v>
      </c>
      <c r="I15" s="24">
        <v>60</v>
      </c>
      <c r="J15" s="24">
        <v>60</v>
      </c>
      <c r="K15" s="24">
        <v>14.28</v>
      </c>
      <c r="L15" s="324">
        <f t="shared" si="1"/>
        <v>23.799999999999997</v>
      </c>
    </row>
    <row r="16" spans="1:12" s="52" customFormat="1" ht="15">
      <c r="A16" s="334" t="s">
        <v>524</v>
      </c>
      <c r="B16" s="50" t="s">
        <v>557</v>
      </c>
      <c r="C16" s="50" t="s">
        <v>524</v>
      </c>
      <c r="D16" s="50" t="s">
        <v>524</v>
      </c>
      <c r="E16" s="50" t="s">
        <v>524</v>
      </c>
      <c r="F16" s="50" t="s">
        <v>524</v>
      </c>
      <c r="G16" s="50" t="s">
        <v>82</v>
      </c>
      <c r="H16" s="51">
        <f>H17+H38+H49+H56</f>
        <v>6653</v>
      </c>
      <c r="I16" s="51">
        <f>I17+I38+I49+I56</f>
        <v>6653</v>
      </c>
      <c r="J16" s="51">
        <f>J17+J38+J49+J56</f>
        <v>6653</v>
      </c>
      <c r="K16" s="51">
        <f>K17+K38+K49+K56</f>
        <v>557.22</v>
      </c>
      <c r="L16" s="63">
        <f t="shared" si="1"/>
        <v>8.37546971291147</v>
      </c>
    </row>
    <row r="17" spans="1:12" s="18" customFormat="1" ht="12.75">
      <c r="A17" s="53"/>
      <c r="B17" s="54"/>
      <c r="C17" s="21" t="s">
        <v>526</v>
      </c>
      <c r="D17" s="21"/>
      <c r="E17" s="21"/>
      <c r="F17" s="21"/>
      <c r="G17" s="21" t="s">
        <v>208</v>
      </c>
      <c r="H17" s="22">
        <f>H18+H20+H28</f>
        <v>3010</v>
      </c>
      <c r="I17" s="22">
        <f>I18+I20+I28</f>
        <v>3010</v>
      </c>
      <c r="J17" s="22">
        <f>J18+J20+J28</f>
        <v>3010</v>
      </c>
      <c r="K17" s="22">
        <f>K18+K20+K28</f>
        <v>552.02</v>
      </c>
      <c r="L17" s="33">
        <f t="shared" si="1"/>
        <v>18.33953488372093</v>
      </c>
    </row>
    <row r="18" spans="1:12" s="18" customFormat="1" ht="12.75">
      <c r="A18" s="53"/>
      <c r="B18" s="54"/>
      <c r="C18" s="54"/>
      <c r="D18" s="54"/>
      <c r="E18" s="54" t="s">
        <v>139</v>
      </c>
      <c r="F18" s="54"/>
      <c r="G18" s="54" t="s">
        <v>207</v>
      </c>
      <c r="H18" s="55">
        <f>SUM(H19)</f>
        <v>1550</v>
      </c>
      <c r="I18" s="55">
        <f>SUM(I19)</f>
        <v>1550</v>
      </c>
      <c r="J18" s="55">
        <f>SUM(J19)</f>
        <v>1550</v>
      </c>
      <c r="K18" s="55">
        <f>SUM(K19)</f>
        <v>370.8</v>
      </c>
      <c r="L18" s="33">
        <f t="shared" si="1"/>
        <v>23.92258064516129</v>
      </c>
    </row>
    <row r="19" spans="1:12" ht="12.75">
      <c r="A19" s="30" t="s">
        <v>524</v>
      </c>
      <c r="B19" s="4"/>
      <c r="C19" s="4" t="s">
        <v>526</v>
      </c>
      <c r="D19" s="4" t="s">
        <v>83</v>
      </c>
      <c r="E19" s="4" t="s">
        <v>529</v>
      </c>
      <c r="F19" s="4" t="s">
        <v>556</v>
      </c>
      <c r="G19" s="4" t="s">
        <v>169</v>
      </c>
      <c r="H19" s="24">
        <v>1550</v>
      </c>
      <c r="I19" s="24">
        <v>1550</v>
      </c>
      <c r="J19" s="24">
        <v>1550</v>
      </c>
      <c r="K19" s="24">
        <v>370.8</v>
      </c>
      <c r="L19" s="325"/>
    </row>
    <row r="20" spans="1:12" s="1" customFormat="1" ht="12.75">
      <c r="A20" s="34"/>
      <c r="B20" s="3"/>
      <c r="C20" s="3"/>
      <c r="D20" s="3"/>
      <c r="E20" s="3" t="s">
        <v>142</v>
      </c>
      <c r="F20" s="3"/>
      <c r="G20" s="3" t="s">
        <v>300</v>
      </c>
      <c r="H20" s="25">
        <f>SUM(H21:H27)</f>
        <v>546</v>
      </c>
      <c r="I20" s="25">
        <f>SUM(I21:I27)</f>
        <v>546</v>
      </c>
      <c r="J20" s="25">
        <f>SUM(J21:J27)</f>
        <v>546</v>
      </c>
      <c r="K20" s="25">
        <f>SUM(K21:K27)</f>
        <v>129.5</v>
      </c>
      <c r="L20" s="326">
        <f>K20/J20*100</f>
        <v>23.717948717948715</v>
      </c>
    </row>
    <row r="21" spans="1:12" ht="12.75">
      <c r="A21" s="30" t="s">
        <v>524</v>
      </c>
      <c r="B21" s="4" t="s">
        <v>524</v>
      </c>
      <c r="C21" s="4" t="s">
        <v>526</v>
      </c>
      <c r="D21" s="4" t="s">
        <v>83</v>
      </c>
      <c r="E21" s="4" t="s">
        <v>531</v>
      </c>
      <c r="F21" s="4" t="s">
        <v>556</v>
      </c>
      <c r="G21" s="4" t="s">
        <v>512</v>
      </c>
      <c r="H21" s="24">
        <v>155</v>
      </c>
      <c r="I21" s="24">
        <v>155</v>
      </c>
      <c r="J21" s="24">
        <v>155</v>
      </c>
      <c r="K21" s="24">
        <v>37.08</v>
      </c>
      <c r="L21" s="324">
        <f aca="true" t="shared" si="2" ref="L21:L27">K21/J21*100</f>
        <v>23.92258064516129</v>
      </c>
    </row>
    <row r="22" spans="1:12" ht="12.75">
      <c r="A22" s="30" t="s">
        <v>524</v>
      </c>
      <c r="B22" s="4" t="s">
        <v>524</v>
      </c>
      <c r="C22" s="4" t="s">
        <v>526</v>
      </c>
      <c r="D22" s="4" t="s">
        <v>83</v>
      </c>
      <c r="E22" s="4" t="s">
        <v>532</v>
      </c>
      <c r="F22" s="4" t="s">
        <v>556</v>
      </c>
      <c r="G22" s="4" t="s">
        <v>170</v>
      </c>
      <c r="H22" s="24">
        <v>22</v>
      </c>
      <c r="I22" s="24">
        <v>22</v>
      </c>
      <c r="J22" s="24">
        <v>22</v>
      </c>
      <c r="K22" s="24">
        <v>5.18</v>
      </c>
      <c r="L22" s="324">
        <f t="shared" si="2"/>
        <v>23.545454545454543</v>
      </c>
    </row>
    <row r="23" spans="1:12" ht="12.75">
      <c r="A23" s="30" t="s">
        <v>524</v>
      </c>
      <c r="B23" s="4" t="s">
        <v>524</v>
      </c>
      <c r="C23" s="4" t="s">
        <v>526</v>
      </c>
      <c r="D23" s="4" t="s">
        <v>83</v>
      </c>
      <c r="E23" s="4" t="s">
        <v>533</v>
      </c>
      <c r="F23" s="4" t="s">
        <v>556</v>
      </c>
      <c r="G23" s="4" t="s">
        <v>171</v>
      </c>
      <c r="H23" s="24">
        <v>220</v>
      </c>
      <c r="I23" s="24">
        <v>220</v>
      </c>
      <c r="J23" s="24">
        <v>220</v>
      </c>
      <c r="K23" s="24">
        <v>51.9</v>
      </c>
      <c r="L23" s="324">
        <f t="shared" si="2"/>
        <v>23.59090909090909</v>
      </c>
    </row>
    <row r="24" spans="1:12" ht="12.75">
      <c r="A24" s="30" t="s">
        <v>524</v>
      </c>
      <c r="B24" s="4" t="s">
        <v>524</v>
      </c>
      <c r="C24" s="4" t="s">
        <v>526</v>
      </c>
      <c r="D24" s="4" t="s">
        <v>83</v>
      </c>
      <c r="E24" s="4" t="s">
        <v>534</v>
      </c>
      <c r="F24" s="4" t="s">
        <v>556</v>
      </c>
      <c r="G24" s="4" t="s">
        <v>172</v>
      </c>
      <c r="H24" s="24">
        <v>13</v>
      </c>
      <c r="I24" s="24">
        <v>13</v>
      </c>
      <c r="J24" s="24">
        <v>13</v>
      </c>
      <c r="K24" s="24">
        <v>2.96</v>
      </c>
      <c r="L24" s="324">
        <f t="shared" si="2"/>
        <v>22.76923076923077</v>
      </c>
    </row>
    <row r="25" spans="1:12" ht="12.75">
      <c r="A25" s="30" t="s">
        <v>524</v>
      </c>
      <c r="B25" s="4" t="s">
        <v>524</v>
      </c>
      <c r="C25" s="4" t="s">
        <v>526</v>
      </c>
      <c r="D25" s="4" t="s">
        <v>83</v>
      </c>
      <c r="E25" s="4" t="s">
        <v>535</v>
      </c>
      <c r="F25" s="4" t="s">
        <v>556</v>
      </c>
      <c r="G25" s="4" t="s">
        <v>173</v>
      </c>
      <c r="H25" s="24">
        <v>47</v>
      </c>
      <c r="I25" s="24">
        <v>47</v>
      </c>
      <c r="J25" s="24">
        <v>47</v>
      </c>
      <c r="K25" s="24">
        <v>11.11</v>
      </c>
      <c r="L25" s="324">
        <f t="shared" si="2"/>
        <v>23.638297872340424</v>
      </c>
    </row>
    <row r="26" spans="1:12" ht="12.75">
      <c r="A26" s="30" t="s">
        <v>524</v>
      </c>
      <c r="B26" s="4" t="s">
        <v>524</v>
      </c>
      <c r="C26" s="4" t="s">
        <v>526</v>
      </c>
      <c r="D26" s="4" t="s">
        <v>83</v>
      </c>
      <c r="E26" s="4" t="s">
        <v>536</v>
      </c>
      <c r="F26" s="4" t="s">
        <v>556</v>
      </c>
      <c r="G26" s="4" t="s">
        <v>174</v>
      </c>
      <c r="H26" s="24">
        <v>15</v>
      </c>
      <c r="I26" s="24">
        <v>15</v>
      </c>
      <c r="J26" s="24">
        <v>15</v>
      </c>
      <c r="K26" s="24">
        <v>3.68</v>
      </c>
      <c r="L26" s="324">
        <f t="shared" si="2"/>
        <v>24.533333333333335</v>
      </c>
    </row>
    <row r="27" spans="1:12" ht="12.75">
      <c r="A27" s="30" t="s">
        <v>524</v>
      </c>
      <c r="B27" s="4" t="s">
        <v>524</v>
      </c>
      <c r="C27" s="4" t="s">
        <v>526</v>
      </c>
      <c r="D27" s="4" t="s">
        <v>83</v>
      </c>
      <c r="E27" s="4" t="s">
        <v>537</v>
      </c>
      <c r="F27" s="4" t="s">
        <v>556</v>
      </c>
      <c r="G27" s="4" t="s">
        <v>175</v>
      </c>
      <c r="H27" s="24">
        <v>74</v>
      </c>
      <c r="I27" s="24">
        <v>74</v>
      </c>
      <c r="J27" s="24">
        <v>74</v>
      </c>
      <c r="K27" s="24">
        <v>17.59</v>
      </c>
      <c r="L27" s="324">
        <f t="shared" si="2"/>
        <v>23.77027027027027</v>
      </c>
    </row>
    <row r="28" spans="1:12" s="1" customFormat="1" ht="12.75">
      <c r="A28" s="34"/>
      <c r="B28" s="3"/>
      <c r="C28" s="3"/>
      <c r="D28" s="3"/>
      <c r="E28" s="3" t="s">
        <v>151</v>
      </c>
      <c r="F28" s="3"/>
      <c r="G28" s="3" t="s">
        <v>301</v>
      </c>
      <c r="H28" s="25">
        <f>SUM(H29:H37)</f>
        <v>914</v>
      </c>
      <c r="I28" s="25">
        <f>SUM(I29:I37)</f>
        <v>914</v>
      </c>
      <c r="J28" s="25">
        <f>SUM(J29:J37)</f>
        <v>914</v>
      </c>
      <c r="K28" s="25">
        <f>SUM(K29:K37)</f>
        <v>51.720000000000006</v>
      </c>
      <c r="L28" s="326">
        <f>K28/J28*100</f>
        <v>5.658643326039388</v>
      </c>
    </row>
    <row r="29" spans="1:12" ht="12.75">
      <c r="A29" s="30" t="s">
        <v>524</v>
      </c>
      <c r="B29" s="4" t="s">
        <v>524</v>
      </c>
      <c r="C29" s="4" t="s">
        <v>526</v>
      </c>
      <c r="D29" s="4" t="s">
        <v>83</v>
      </c>
      <c r="E29" s="4" t="s">
        <v>555</v>
      </c>
      <c r="F29" s="4" t="s">
        <v>556</v>
      </c>
      <c r="G29" s="4" t="s">
        <v>176</v>
      </c>
      <c r="H29" s="24">
        <v>50</v>
      </c>
      <c r="I29" s="24">
        <v>50</v>
      </c>
      <c r="J29" s="24">
        <v>50</v>
      </c>
      <c r="K29" s="24">
        <v>0</v>
      </c>
      <c r="L29" s="324">
        <f>K29/J29*100</f>
        <v>0</v>
      </c>
    </row>
    <row r="30" spans="1:12" ht="12.75">
      <c r="A30" s="30" t="s">
        <v>524</v>
      </c>
      <c r="B30" s="4" t="s">
        <v>524</v>
      </c>
      <c r="C30" s="4" t="s">
        <v>526</v>
      </c>
      <c r="D30" s="4" t="s">
        <v>83</v>
      </c>
      <c r="E30" s="4" t="s">
        <v>75</v>
      </c>
      <c r="F30" s="4" t="s">
        <v>556</v>
      </c>
      <c r="G30" s="4" t="s">
        <v>165</v>
      </c>
      <c r="H30" s="24">
        <v>200</v>
      </c>
      <c r="I30" s="24">
        <v>200</v>
      </c>
      <c r="J30" s="24">
        <v>200</v>
      </c>
      <c r="K30" s="24">
        <v>0</v>
      </c>
      <c r="L30" s="324">
        <f>K30/J30*100</f>
        <v>0</v>
      </c>
    </row>
    <row r="31" spans="1:12" ht="12.75">
      <c r="A31" s="30" t="s">
        <v>524</v>
      </c>
      <c r="B31" s="4" t="s">
        <v>524</v>
      </c>
      <c r="C31" s="4" t="s">
        <v>526</v>
      </c>
      <c r="D31" s="4" t="s">
        <v>83</v>
      </c>
      <c r="E31" s="4" t="s">
        <v>554</v>
      </c>
      <c r="F31" s="4" t="s">
        <v>556</v>
      </c>
      <c r="G31" s="4" t="s">
        <v>35</v>
      </c>
      <c r="H31" s="24">
        <v>120</v>
      </c>
      <c r="I31" s="24">
        <v>120</v>
      </c>
      <c r="J31" s="24">
        <v>120</v>
      </c>
      <c r="K31" s="24">
        <v>2.2</v>
      </c>
      <c r="L31" s="324">
        <f>K31/J31*100</f>
        <v>1.8333333333333333</v>
      </c>
    </row>
    <row r="32" spans="1:12" ht="12.75">
      <c r="A32" s="30" t="s">
        <v>524</v>
      </c>
      <c r="B32" s="4" t="s">
        <v>524</v>
      </c>
      <c r="C32" s="4" t="s">
        <v>526</v>
      </c>
      <c r="D32" s="4" t="s">
        <v>83</v>
      </c>
      <c r="E32" s="4" t="s">
        <v>538</v>
      </c>
      <c r="F32" s="4" t="s">
        <v>556</v>
      </c>
      <c r="G32" s="4" t="s">
        <v>36</v>
      </c>
      <c r="H32" s="24">
        <v>100</v>
      </c>
      <c r="I32" s="24">
        <v>100</v>
      </c>
      <c r="J32" s="24">
        <v>100</v>
      </c>
      <c r="K32" s="24">
        <v>49.52</v>
      </c>
      <c r="L32" s="324">
        <f>K32/J32*100</f>
        <v>49.52</v>
      </c>
    </row>
    <row r="33" spans="1:12" ht="13.5" thickBot="1">
      <c r="A33" s="30" t="s">
        <v>524</v>
      </c>
      <c r="B33" s="4" t="s">
        <v>524</v>
      </c>
      <c r="C33" s="4" t="s">
        <v>526</v>
      </c>
      <c r="D33" s="4" t="s">
        <v>83</v>
      </c>
      <c r="E33" s="4" t="s">
        <v>72</v>
      </c>
      <c r="F33" s="4" t="s">
        <v>556</v>
      </c>
      <c r="G33" s="4" t="s">
        <v>164</v>
      </c>
      <c r="H33" s="24">
        <v>104</v>
      </c>
      <c r="I33" s="24">
        <v>104</v>
      </c>
      <c r="J33" s="24">
        <v>104</v>
      </c>
      <c r="K33" s="24">
        <v>0</v>
      </c>
      <c r="L33" s="325">
        <f aca="true" t="shared" si="3" ref="L33:L38">K33/J33*100</f>
        <v>0</v>
      </c>
    </row>
    <row r="34" spans="1:12" s="1" customFormat="1" ht="38.25">
      <c r="A34" s="26" t="s">
        <v>135</v>
      </c>
      <c r="B34" s="27" t="s">
        <v>134</v>
      </c>
      <c r="C34" s="27" t="s">
        <v>136</v>
      </c>
      <c r="D34" s="27" t="s">
        <v>137</v>
      </c>
      <c r="E34" s="27" t="s">
        <v>518</v>
      </c>
      <c r="F34" s="27" t="s">
        <v>519</v>
      </c>
      <c r="G34" s="27" t="s">
        <v>520</v>
      </c>
      <c r="H34" s="28" t="s">
        <v>521</v>
      </c>
      <c r="I34" s="259" t="s">
        <v>400</v>
      </c>
      <c r="J34" s="28" t="s">
        <v>522</v>
      </c>
      <c r="K34" s="28" t="s">
        <v>523</v>
      </c>
      <c r="L34" s="327" t="s">
        <v>138</v>
      </c>
    </row>
    <row r="35" spans="1:12" ht="12.75">
      <c r="A35" s="30"/>
      <c r="B35" s="4"/>
      <c r="C35" s="4" t="s">
        <v>526</v>
      </c>
      <c r="D35" s="4" t="s">
        <v>83</v>
      </c>
      <c r="E35" s="4" t="s">
        <v>73</v>
      </c>
      <c r="F35" s="4" t="s">
        <v>556</v>
      </c>
      <c r="G35" s="4" t="s">
        <v>513</v>
      </c>
      <c r="H35" s="24">
        <v>40</v>
      </c>
      <c r="I35" s="24">
        <v>40</v>
      </c>
      <c r="J35" s="24">
        <v>40</v>
      </c>
      <c r="K35" s="24">
        <v>0</v>
      </c>
      <c r="L35" s="325">
        <f t="shared" si="3"/>
        <v>0</v>
      </c>
    </row>
    <row r="36" spans="1:12" ht="12.75">
      <c r="A36" s="30" t="s">
        <v>524</v>
      </c>
      <c r="B36" s="4" t="s">
        <v>524</v>
      </c>
      <c r="C36" s="4" t="s">
        <v>526</v>
      </c>
      <c r="D36" s="4" t="s">
        <v>83</v>
      </c>
      <c r="E36" s="4" t="s">
        <v>69</v>
      </c>
      <c r="F36" s="4" t="s">
        <v>556</v>
      </c>
      <c r="G36" s="4" t="s">
        <v>177</v>
      </c>
      <c r="H36" s="24">
        <v>200</v>
      </c>
      <c r="I36" s="24">
        <v>200</v>
      </c>
      <c r="J36" s="24">
        <v>200</v>
      </c>
      <c r="K36" s="24">
        <v>0</v>
      </c>
      <c r="L36" s="325">
        <f t="shared" si="3"/>
        <v>0</v>
      </c>
    </row>
    <row r="37" spans="1:12" ht="12.75">
      <c r="A37" s="30"/>
      <c r="B37" s="4"/>
      <c r="C37" s="4" t="s">
        <v>526</v>
      </c>
      <c r="D37" s="4" t="s">
        <v>83</v>
      </c>
      <c r="E37" s="4" t="s">
        <v>496</v>
      </c>
      <c r="F37" s="4" t="s">
        <v>556</v>
      </c>
      <c r="G37" s="4" t="s">
        <v>497</v>
      </c>
      <c r="H37" s="24">
        <v>100</v>
      </c>
      <c r="I37" s="24">
        <v>100</v>
      </c>
      <c r="J37" s="24">
        <v>100</v>
      </c>
      <c r="K37" s="24">
        <v>0</v>
      </c>
      <c r="L37" s="325">
        <f t="shared" si="3"/>
        <v>0</v>
      </c>
    </row>
    <row r="38" spans="1:12" s="1" customFormat="1" ht="12.75">
      <c r="A38" s="34" t="s">
        <v>524</v>
      </c>
      <c r="B38" s="3"/>
      <c r="C38" s="21" t="s">
        <v>557</v>
      </c>
      <c r="D38" s="21" t="s">
        <v>528</v>
      </c>
      <c r="E38" s="21"/>
      <c r="F38" s="21" t="s">
        <v>556</v>
      </c>
      <c r="G38" s="21" t="s">
        <v>13</v>
      </c>
      <c r="H38" s="335">
        <f>SUM(H39:H48)</f>
        <v>410</v>
      </c>
      <c r="I38" s="335">
        <f>SUM(I39:I48)</f>
        <v>410</v>
      </c>
      <c r="J38" s="335">
        <f>SUM(J39:J48)</f>
        <v>410</v>
      </c>
      <c r="K38" s="335">
        <f>SUM(K39:K48)</f>
        <v>0</v>
      </c>
      <c r="L38" s="326">
        <f t="shared" si="3"/>
        <v>0</v>
      </c>
    </row>
    <row r="39" spans="1:12" ht="12.75">
      <c r="A39" s="30"/>
      <c r="B39" s="4"/>
      <c r="C39" s="4" t="s">
        <v>557</v>
      </c>
      <c r="D39" s="4" t="s">
        <v>528</v>
      </c>
      <c r="E39" s="4" t="s">
        <v>529</v>
      </c>
      <c r="F39" s="4" t="s">
        <v>556</v>
      </c>
      <c r="G39" s="4" t="s">
        <v>406</v>
      </c>
      <c r="H39" s="24">
        <v>200</v>
      </c>
      <c r="I39" s="24">
        <v>200</v>
      </c>
      <c r="J39" s="24">
        <v>200</v>
      </c>
      <c r="K39" s="24">
        <v>0</v>
      </c>
      <c r="L39" s="325"/>
    </row>
    <row r="40" spans="1:12" ht="12.75">
      <c r="A40" s="30" t="s">
        <v>524</v>
      </c>
      <c r="B40" s="4" t="s">
        <v>524</v>
      </c>
      <c r="C40" s="4" t="s">
        <v>557</v>
      </c>
      <c r="D40" s="4" t="s">
        <v>528</v>
      </c>
      <c r="E40" s="4" t="s">
        <v>531</v>
      </c>
      <c r="F40" s="4" t="s">
        <v>556</v>
      </c>
      <c r="G40" s="4" t="s">
        <v>512</v>
      </c>
      <c r="H40" s="24">
        <v>20</v>
      </c>
      <c r="I40" s="24">
        <v>20</v>
      </c>
      <c r="J40" s="24">
        <v>20</v>
      </c>
      <c r="K40" s="24">
        <v>0</v>
      </c>
      <c r="L40" s="325"/>
    </row>
    <row r="41" spans="1:12" ht="12.75">
      <c r="A41" s="30"/>
      <c r="B41" s="4"/>
      <c r="C41" s="4" t="s">
        <v>557</v>
      </c>
      <c r="D41" s="4" t="s">
        <v>528</v>
      </c>
      <c r="E41" s="4" t="s">
        <v>532</v>
      </c>
      <c r="F41" s="4" t="s">
        <v>556</v>
      </c>
      <c r="G41" s="4" t="s">
        <v>170</v>
      </c>
      <c r="H41" s="24">
        <v>3</v>
      </c>
      <c r="I41" s="24">
        <v>3</v>
      </c>
      <c r="J41" s="24">
        <v>3</v>
      </c>
      <c r="K41" s="24">
        <v>0</v>
      </c>
      <c r="L41" s="325"/>
    </row>
    <row r="42" spans="1:12" ht="12.75">
      <c r="A42" s="30" t="s">
        <v>524</v>
      </c>
      <c r="B42" s="4" t="s">
        <v>524</v>
      </c>
      <c r="C42" s="4" t="s">
        <v>557</v>
      </c>
      <c r="D42" s="4" t="s">
        <v>528</v>
      </c>
      <c r="E42" s="4" t="s">
        <v>533</v>
      </c>
      <c r="F42" s="4" t="s">
        <v>556</v>
      </c>
      <c r="G42" s="4" t="s">
        <v>171</v>
      </c>
      <c r="H42" s="24">
        <v>28</v>
      </c>
      <c r="I42" s="24">
        <v>28</v>
      </c>
      <c r="J42" s="24">
        <v>28</v>
      </c>
      <c r="K42" s="24">
        <v>0</v>
      </c>
      <c r="L42" s="325"/>
    </row>
    <row r="43" spans="1:12" ht="12.75">
      <c r="A43" s="30" t="s">
        <v>524</v>
      </c>
      <c r="B43" s="4" t="s">
        <v>524</v>
      </c>
      <c r="C43" s="4" t="s">
        <v>557</v>
      </c>
      <c r="D43" s="4" t="s">
        <v>528</v>
      </c>
      <c r="E43" s="4" t="s">
        <v>534</v>
      </c>
      <c r="F43" s="4" t="s">
        <v>556</v>
      </c>
      <c r="G43" s="4" t="s">
        <v>172</v>
      </c>
      <c r="H43" s="24">
        <v>2</v>
      </c>
      <c r="I43" s="24">
        <v>2</v>
      </c>
      <c r="J43" s="24">
        <v>2</v>
      </c>
      <c r="K43" s="24">
        <v>0</v>
      </c>
      <c r="L43" s="325"/>
    </row>
    <row r="44" spans="1:12" ht="12.75">
      <c r="A44" s="30"/>
      <c r="B44" s="4"/>
      <c r="C44" s="4" t="s">
        <v>557</v>
      </c>
      <c r="D44" s="4" t="s">
        <v>528</v>
      </c>
      <c r="E44" s="4" t="s">
        <v>535</v>
      </c>
      <c r="F44" s="4" t="s">
        <v>556</v>
      </c>
      <c r="G44" s="4" t="s">
        <v>173</v>
      </c>
      <c r="H44" s="24">
        <v>6</v>
      </c>
      <c r="I44" s="24">
        <v>6</v>
      </c>
      <c r="J44" s="24">
        <v>6</v>
      </c>
      <c r="K44" s="24">
        <v>0</v>
      </c>
      <c r="L44" s="325"/>
    </row>
    <row r="45" spans="1:12" ht="12.75">
      <c r="A45" s="30"/>
      <c r="B45" s="4"/>
      <c r="C45" s="4" t="s">
        <v>557</v>
      </c>
      <c r="D45" s="4" t="s">
        <v>528</v>
      </c>
      <c r="E45" s="4" t="s">
        <v>536</v>
      </c>
      <c r="F45" s="4" t="s">
        <v>556</v>
      </c>
      <c r="G45" s="4" t="s">
        <v>174</v>
      </c>
      <c r="H45" s="24">
        <v>2</v>
      </c>
      <c r="I45" s="24">
        <v>2</v>
      </c>
      <c r="J45" s="24">
        <v>2</v>
      </c>
      <c r="K45" s="24">
        <v>0</v>
      </c>
      <c r="L45" s="325"/>
    </row>
    <row r="46" spans="1:12" ht="12.75">
      <c r="A46" s="30"/>
      <c r="B46" s="4"/>
      <c r="C46" s="4" t="s">
        <v>557</v>
      </c>
      <c r="D46" s="4" t="s">
        <v>528</v>
      </c>
      <c r="E46" s="4" t="s">
        <v>537</v>
      </c>
      <c r="F46" s="4" t="s">
        <v>556</v>
      </c>
      <c r="G46" s="4" t="s">
        <v>175</v>
      </c>
      <c r="H46" s="24">
        <v>10</v>
      </c>
      <c r="I46" s="24">
        <v>10</v>
      </c>
      <c r="J46" s="24">
        <v>10</v>
      </c>
      <c r="K46" s="24">
        <v>0</v>
      </c>
      <c r="L46" s="325"/>
    </row>
    <row r="47" spans="1:12" ht="12.75">
      <c r="A47" s="30"/>
      <c r="B47" s="4"/>
      <c r="C47" s="4" t="s">
        <v>557</v>
      </c>
      <c r="D47" s="4" t="s">
        <v>528</v>
      </c>
      <c r="E47" s="4" t="s">
        <v>554</v>
      </c>
      <c r="F47" s="4" t="s">
        <v>556</v>
      </c>
      <c r="G47" s="4" t="s">
        <v>200</v>
      </c>
      <c r="H47" s="24">
        <v>5</v>
      </c>
      <c r="I47" s="24">
        <v>5</v>
      </c>
      <c r="J47" s="24">
        <v>5</v>
      </c>
      <c r="K47" s="24">
        <v>0</v>
      </c>
      <c r="L47" s="325"/>
    </row>
    <row r="48" spans="1:12" ht="12.75">
      <c r="A48" s="30"/>
      <c r="B48" s="4"/>
      <c r="C48" s="4" t="s">
        <v>557</v>
      </c>
      <c r="D48" s="4" t="s">
        <v>528</v>
      </c>
      <c r="E48" s="4" t="s">
        <v>537</v>
      </c>
      <c r="F48" s="4" t="s">
        <v>556</v>
      </c>
      <c r="G48" s="4" t="s">
        <v>153</v>
      </c>
      <c r="H48" s="24">
        <v>134</v>
      </c>
      <c r="I48" s="24">
        <v>134</v>
      </c>
      <c r="J48" s="24">
        <v>134</v>
      </c>
      <c r="K48" s="24">
        <v>0</v>
      </c>
      <c r="L48" s="325"/>
    </row>
    <row r="49" spans="1:12" s="1" customFormat="1" ht="12.75">
      <c r="A49" s="34"/>
      <c r="B49" s="3"/>
      <c r="C49" s="21" t="s">
        <v>74</v>
      </c>
      <c r="D49" s="21" t="s">
        <v>114</v>
      </c>
      <c r="E49" s="21"/>
      <c r="F49" s="21" t="s">
        <v>530</v>
      </c>
      <c r="G49" s="21" t="s">
        <v>296</v>
      </c>
      <c r="H49" s="335">
        <f>SUM(H50:H55)</f>
        <v>883</v>
      </c>
      <c r="I49" s="335">
        <f>SUM(I50:I55)</f>
        <v>883</v>
      </c>
      <c r="J49" s="335">
        <f>SUM(J50:J55)</f>
        <v>883</v>
      </c>
      <c r="K49" s="335">
        <f>SUM(K50:K55)</f>
        <v>0</v>
      </c>
      <c r="L49" s="326">
        <f>K49/J49*100</f>
        <v>0</v>
      </c>
    </row>
    <row r="50" spans="1:12" s="1" customFormat="1" ht="12.75">
      <c r="A50" s="34"/>
      <c r="B50" s="3"/>
      <c r="C50" s="218" t="s">
        <v>74</v>
      </c>
      <c r="D50" s="218" t="s">
        <v>114</v>
      </c>
      <c r="E50" s="218" t="s">
        <v>534</v>
      </c>
      <c r="F50" s="218" t="s">
        <v>530</v>
      </c>
      <c r="G50" s="218" t="s">
        <v>201</v>
      </c>
      <c r="H50" s="221">
        <v>3</v>
      </c>
      <c r="I50" s="221">
        <v>3</v>
      </c>
      <c r="J50" s="221">
        <v>3</v>
      </c>
      <c r="K50" s="221">
        <v>0</v>
      </c>
      <c r="L50" s="324"/>
    </row>
    <row r="51" spans="1:12" s="1" customFormat="1" ht="12.75">
      <c r="A51" s="34"/>
      <c r="B51" s="3"/>
      <c r="C51" s="218" t="s">
        <v>74</v>
      </c>
      <c r="D51" s="218" t="s">
        <v>114</v>
      </c>
      <c r="E51" s="60" t="s">
        <v>538</v>
      </c>
      <c r="F51" s="60" t="s">
        <v>530</v>
      </c>
      <c r="G51" s="60" t="s">
        <v>202</v>
      </c>
      <c r="H51" s="61">
        <v>300</v>
      </c>
      <c r="I51" s="61">
        <v>300</v>
      </c>
      <c r="J51" s="61">
        <v>300</v>
      </c>
      <c r="K51" s="61">
        <v>0</v>
      </c>
      <c r="L51" s="328"/>
    </row>
    <row r="52" spans="1:12" s="1" customFormat="1" ht="12.75">
      <c r="A52" s="34"/>
      <c r="B52" s="3"/>
      <c r="C52" s="218" t="s">
        <v>74</v>
      </c>
      <c r="D52" s="218" t="s">
        <v>114</v>
      </c>
      <c r="E52" s="60" t="s">
        <v>541</v>
      </c>
      <c r="F52" s="60" t="s">
        <v>530</v>
      </c>
      <c r="G52" s="60" t="s">
        <v>203</v>
      </c>
      <c r="H52" s="61">
        <v>200</v>
      </c>
      <c r="I52" s="61">
        <v>200</v>
      </c>
      <c r="J52" s="61">
        <v>200</v>
      </c>
      <c r="K52" s="61">
        <v>0</v>
      </c>
      <c r="L52" s="328"/>
    </row>
    <row r="53" spans="1:12" s="1" customFormat="1" ht="12.75">
      <c r="A53" s="34"/>
      <c r="B53" s="3"/>
      <c r="C53" s="218" t="s">
        <v>74</v>
      </c>
      <c r="D53" s="218" t="s">
        <v>114</v>
      </c>
      <c r="E53" s="60" t="s">
        <v>514</v>
      </c>
      <c r="F53" s="60" t="s">
        <v>530</v>
      </c>
      <c r="G53" s="60" t="s">
        <v>204</v>
      </c>
      <c r="H53" s="61">
        <v>150</v>
      </c>
      <c r="I53" s="61">
        <v>150</v>
      </c>
      <c r="J53" s="61">
        <v>150</v>
      </c>
      <c r="K53" s="61">
        <v>0</v>
      </c>
      <c r="L53" s="328"/>
    </row>
    <row r="54" spans="1:12" s="1" customFormat="1" ht="12.75">
      <c r="A54" s="34"/>
      <c r="B54" s="3"/>
      <c r="C54" s="218" t="s">
        <v>74</v>
      </c>
      <c r="D54" s="218" t="s">
        <v>114</v>
      </c>
      <c r="E54" s="60" t="s">
        <v>546</v>
      </c>
      <c r="F54" s="60" t="s">
        <v>530</v>
      </c>
      <c r="G54" s="60" t="s">
        <v>205</v>
      </c>
      <c r="H54" s="61">
        <v>30</v>
      </c>
      <c r="I54" s="61">
        <v>30</v>
      </c>
      <c r="J54" s="61">
        <v>30</v>
      </c>
      <c r="K54" s="61">
        <v>0</v>
      </c>
      <c r="L54" s="328"/>
    </row>
    <row r="55" spans="1:12" s="1" customFormat="1" ht="12.75">
      <c r="A55" s="34"/>
      <c r="B55" s="3"/>
      <c r="C55" s="218" t="s">
        <v>74</v>
      </c>
      <c r="D55" s="218" t="s">
        <v>114</v>
      </c>
      <c r="E55" s="60" t="s">
        <v>552</v>
      </c>
      <c r="F55" s="60" t="s">
        <v>530</v>
      </c>
      <c r="G55" s="226" t="s">
        <v>198</v>
      </c>
      <c r="H55" s="61">
        <v>200</v>
      </c>
      <c r="I55" s="61">
        <v>200</v>
      </c>
      <c r="J55" s="61">
        <v>200</v>
      </c>
      <c r="K55" s="61">
        <v>0</v>
      </c>
      <c r="L55" s="328"/>
    </row>
    <row r="56" spans="1:12" s="1" customFormat="1" ht="12.75">
      <c r="A56" s="34" t="s">
        <v>524</v>
      </c>
      <c r="B56" s="3"/>
      <c r="C56" s="21" t="s">
        <v>85</v>
      </c>
      <c r="D56" s="21" t="s">
        <v>86</v>
      </c>
      <c r="E56" s="21"/>
      <c r="F56" s="21"/>
      <c r="G56" s="62" t="s">
        <v>14</v>
      </c>
      <c r="H56" s="335">
        <f>SUM(H57:H58)</f>
        <v>2350</v>
      </c>
      <c r="I56" s="335">
        <f>SUM(I57:I58)</f>
        <v>2350</v>
      </c>
      <c r="J56" s="335">
        <f>SUM(J57:J58)</f>
        <v>2350</v>
      </c>
      <c r="K56" s="335">
        <f>SUM(K57:K58)</f>
        <v>5.2</v>
      </c>
      <c r="L56" s="329">
        <f>K56/J56*100</f>
        <v>0.22127659574468087</v>
      </c>
    </row>
    <row r="57" spans="1:12" s="1" customFormat="1" ht="12.75">
      <c r="A57" s="34"/>
      <c r="B57" s="3"/>
      <c r="C57" s="153" t="s">
        <v>85</v>
      </c>
      <c r="D57" s="153" t="s">
        <v>86</v>
      </c>
      <c r="E57" s="153" t="s">
        <v>87</v>
      </c>
      <c r="F57" s="4" t="s">
        <v>530</v>
      </c>
      <c r="G57" s="166" t="s">
        <v>391</v>
      </c>
      <c r="H57" s="154">
        <v>2300</v>
      </c>
      <c r="I57" s="154">
        <v>2300</v>
      </c>
      <c r="J57" s="154">
        <v>2300</v>
      </c>
      <c r="K57" s="154">
        <v>0</v>
      </c>
      <c r="L57" s="330">
        <f>K57/J57*100</f>
        <v>0</v>
      </c>
    </row>
    <row r="58" spans="1:12" ht="13.5" thickBot="1">
      <c r="A58" s="127"/>
      <c r="B58" s="128"/>
      <c r="C58" s="168" t="s">
        <v>85</v>
      </c>
      <c r="D58" s="41" t="s">
        <v>86</v>
      </c>
      <c r="E58" s="268">
        <v>632003</v>
      </c>
      <c r="F58" s="268">
        <v>41</v>
      </c>
      <c r="G58" s="170" t="s">
        <v>392</v>
      </c>
      <c r="H58" s="169">
        <v>50</v>
      </c>
      <c r="I58" s="169">
        <v>50</v>
      </c>
      <c r="J58" s="169">
        <v>50</v>
      </c>
      <c r="K58" s="171">
        <v>5.2</v>
      </c>
      <c r="L58" s="331">
        <f>K58/J58*100</f>
        <v>10.4</v>
      </c>
    </row>
    <row r="59" spans="1:12" ht="12.75">
      <c r="A59" s="245"/>
      <c r="B59" s="245"/>
      <c r="C59" s="85"/>
      <c r="D59" s="200"/>
      <c r="E59" s="246"/>
      <c r="F59" s="246"/>
      <c r="G59" s="247"/>
      <c r="H59" s="246"/>
      <c r="I59" s="246"/>
      <c r="J59" s="246"/>
      <c r="K59" s="248"/>
      <c r="L59" s="245"/>
    </row>
    <row r="60" spans="1:12" ht="12.75">
      <c r="A60" s="245"/>
      <c r="B60" s="245"/>
      <c r="C60" s="85"/>
      <c r="D60" s="200"/>
      <c r="E60" s="246"/>
      <c r="F60" s="246"/>
      <c r="G60" s="247"/>
      <c r="H60" s="246"/>
      <c r="I60" s="246"/>
      <c r="J60" s="246"/>
      <c r="K60" s="248"/>
      <c r="L60" s="245"/>
    </row>
    <row r="61" spans="1:12" ht="12.75">
      <c r="A61" s="245"/>
      <c r="B61" s="245"/>
      <c r="C61" s="85"/>
      <c r="D61" s="200"/>
      <c r="E61" s="246"/>
      <c r="F61" s="246"/>
      <c r="G61" s="247"/>
      <c r="H61" s="246"/>
      <c r="I61" s="246"/>
      <c r="J61" s="246"/>
      <c r="K61" s="248"/>
      <c r="L61" s="245"/>
    </row>
    <row r="62" spans="1:12" ht="12.75">
      <c r="A62" s="245"/>
      <c r="B62" s="245"/>
      <c r="C62" s="85"/>
      <c r="D62" s="200"/>
      <c r="E62" s="246"/>
      <c r="F62" s="246"/>
      <c r="G62" s="247"/>
      <c r="H62" s="246"/>
      <c r="I62" s="246"/>
      <c r="J62" s="246"/>
      <c r="K62" s="248"/>
      <c r="L62" s="245"/>
    </row>
    <row r="63" spans="1:12" ht="12.75">
      <c r="A63" s="245"/>
      <c r="B63" s="245"/>
      <c r="C63" s="85"/>
      <c r="D63" s="200"/>
      <c r="E63" s="246"/>
      <c r="F63" s="246"/>
      <c r="G63" s="247"/>
      <c r="H63" s="246"/>
      <c r="I63" s="246"/>
      <c r="J63" s="246"/>
      <c r="K63" s="248"/>
      <c r="L63" s="245"/>
    </row>
    <row r="64" spans="1:12" ht="12.75">
      <c r="A64" s="245"/>
      <c r="B64" s="245"/>
      <c r="C64" s="85"/>
      <c r="D64" s="200"/>
      <c r="E64" s="246"/>
      <c r="F64" s="246"/>
      <c r="G64" s="247"/>
      <c r="H64" s="246"/>
      <c r="I64" s="246"/>
      <c r="J64" s="246"/>
      <c r="K64" s="248"/>
      <c r="L64" s="245"/>
    </row>
    <row r="65" spans="1:12" ht="12.75">
      <c r="A65" s="245"/>
      <c r="B65" s="245"/>
      <c r="C65" s="85"/>
      <c r="D65" s="200"/>
      <c r="E65" s="246"/>
      <c r="F65" s="246"/>
      <c r="G65" s="247"/>
      <c r="H65" s="246"/>
      <c r="I65" s="246"/>
      <c r="J65" s="246"/>
      <c r="K65" s="248"/>
      <c r="L65" s="245"/>
    </row>
    <row r="66" spans="1:12" ht="12.75">
      <c r="A66" s="245"/>
      <c r="B66" s="245"/>
      <c r="C66" s="85"/>
      <c r="D66" s="200"/>
      <c r="E66" s="246"/>
      <c r="F66" s="246"/>
      <c r="G66" s="247"/>
      <c r="H66" s="246"/>
      <c r="I66" s="246"/>
      <c r="J66" s="246"/>
      <c r="K66" s="248"/>
      <c r="L66" s="245"/>
    </row>
    <row r="67" spans="1:12" ht="12.75">
      <c r="A67" s="245"/>
      <c r="B67" s="245"/>
      <c r="C67" s="85"/>
      <c r="D67" s="200"/>
      <c r="E67" s="246"/>
      <c r="F67" s="246"/>
      <c r="G67" s="247"/>
      <c r="H67" s="246"/>
      <c r="I67" s="246"/>
      <c r="J67" s="246"/>
      <c r="K67" s="248"/>
      <c r="L67" s="245"/>
    </row>
    <row r="68" spans="1:12" ht="12.75">
      <c r="A68" s="245"/>
      <c r="B68" s="245"/>
      <c r="C68" s="85"/>
      <c r="D68" s="200"/>
      <c r="E68" s="246"/>
      <c r="F68" s="246"/>
      <c r="G68" s="247"/>
      <c r="H68" s="246"/>
      <c r="I68" s="246"/>
      <c r="J68" s="246"/>
      <c r="K68" s="248"/>
      <c r="L68" s="245"/>
    </row>
    <row r="69" spans="1:12" ht="12.75">
      <c r="A69" s="245"/>
      <c r="B69" s="245"/>
      <c r="C69" s="85"/>
      <c r="D69" s="200"/>
      <c r="E69" s="246"/>
      <c r="F69" s="246"/>
      <c r="G69" s="247"/>
      <c r="H69" s="246"/>
      <c r="I69" s="246"/>
      <c r="J69" s="246"/>
      <c r="K69" s="248"/>
      <c r="L69" s="245"/>
    </row>
    <row r="70" spans="1:12" ht="12.75">
      <c r="A70" s="245"/>
      <c r="B70" s="245"/>
      <c r="C70" s="85"/>
      <c r="D70" s="200"/>
      <c r="E70" s="246"/>
      <c r="F70" s="246"/>
      <c r="G70" s="247"/>
      <c r="H70" s="246"/>
      <c r="I70" s="246"/>
      <c r="J70" s="246"/>
      <c r="K70" s="248"/>
      <c r="L70" s="245"/>
    </row>
    <row r="71" spans="1:12" ht="12.75">
      <c r="A71" s="245"/>
      <c r="B71" s="245"/>
      <c r="C71" s="85"/>
      <c r="D71" s="200"/>
      <c r="E71" s="246"/>
      <c r="F71" s="246"/>
      <c r="G71" s="247"/>
      <c r="H71" s="246"/>
      <c r="I71" s="246"/>
      <c r="J71" s="246"/>
      <c r="K71" s="248"/>
      <c r="L71" s="245"/>
    </row>
    <row r="72" spans="1:12" ht="12.75">
      <c r="A72" s="245"/>
      <c r="B72" s="245"/>
      <c r="C72" s="85"/>
      <c r="D72" s="200"/>
      <c r="E72" s="246"/>
      <c r="F72" s="246"/>
      <c r="G72" s="247"/>
      <c r="H72" s="246"/>
      <c r="I72" s="246"/>
      <c r="J72" s="246"/>
      <c r="K72" s="248"/>
      <c r="L72" s="245"/>
    </row>
    <row r="73" spans="1:12" ht="12.75">
      <c r="A73" s="245"/>
      <c r="B73" s="245"/>
      <c r="C73" s="85"/>
      <c r="D73" s="200"/>
      <c r="E73" s="246"/>
      <c r="F73" s="246"/>
      <c r="G73" s="247"/>
      <c r="H73" s="246"/>
      <c r="I73" s="246"/>
      <c r="J73" s="246"/>
      <c r="K73" s="248"/>
      <c r="L73" s="245"/>
    </row>
    <row r="74" spans="1:12" ht="12.75">
      <c r="A74" s="245"/>
      <c r="B74" s="245"/>
      <c r="C74" s="85"/>
      <c r="D74" s="200"/>
      <c r="E74" s="246"/>
      <c r="F74" s="246"/>
      <c r="G74" s="247"/>
      <c r="H74" s="246"/>
      <c r="I74" s="246"/>
      <c r="J74" s="246"/>
      <c r="K74" s="248"/>
      <c r="L74" s="245"/>
    </row>
    <row r="75" spans="1:12" ht="12.75">
      <c r="A75" s="245"/>
      <c r="B75" s="245"/>
      <c r="C75" s="85"/>
      <c r="D75" s="200"/>
      <c r="E75" s="246"/>
      <c r="F75" s="246"/>
      <c r="G75" s="247"/>
      <c r="H75" s="246"/>
      <c r="I75" s="246"/>
      <c r="J75" s="246"/>
      <c r="K75" s="248"/>
      <c r="L75" s="245"/>
    </row>
    <row r="76" spans="1:12" ht="12.75">
      <c r="A76" s="245"/>
      <c r="B76" s="245"/>
      <c r="C76" s="85"/>
      <c r="D76" s="200"/>
      <c r="E76" s="246"/>
      <c r="F76" s="246"/>
      <c r="G76" s="247"/>
      <c r="H76" s="246"/>
      <c r="I76" s="246"/>
      <c r="J76" s="246"/>
      <c r="K76" s="248"/>
      <c r="L76" s="245"/>
    </row>
    <row r="77" spans="1:12" ht="12.75">
      <c r="A77" s="245"/>
      <c r="B77" s="245"/>
      <c r="C77" s="85"/>
      <c r="D77" s="200"/>
      <c r="E77" s="246"/>
      <c r="F77" s="246"/>
      <c r="G77" s="247"/>
      <c r="H77" s="246"/>
      <c r="I77" s="246"/>
      <c r="J77" s="246"/>
      <c r="K77" s="248"/>
      <c r="L77" s="245"/>
    </row>
    <row r="78" spans="1:12" ht="12.75">
      <c r="A78" s="245"/>
      <c r="B78" s="245"/>
      <c r="C78" s="85"/>
      <c r="D78" s="200"/>
      <c r="E78" s="246"/>
      <c r="F78" s="246"/>
      <c r="G78" s="247"/>
      <c r="H78" s="246"/>
      <c r="I78" s="246"/>
      <c r="J78" s="246"/>
      <c r="K78" s="248"/>
      <c r="L78" s="245"/>
    </row>
    <row r="79" spans="1:12" ht="12.75">
      <c r="A79" s="245"/>
      <c r="B79" s="245"/>
      <c r="C79" s="85"/>
      <c r="D79" s="200"/>
      <c r="E79" s="246"/>
      <c r="F79" s="246"/>
      <c r="G79" s="247"/>
      <c r="H79" s="246"/>
      <c r="I79" s="246"/>
      <c r="J79" s="246"/>
      <c r="K79" s="248"/>
      <c r="L79" s="245"/>
    </row>
    <row r="80" spans="1:12" ht="12.75">
      <c r="A80" s="245"/>
      <c r="B80" s="245"/>
      <c r="C80" s="85"/>
      <c r="D80" s="200"/>
      <c r="E80" s="246"/>
      <c r="F80" s="246"/>
      <c r="G80" s="247"/>
      <c r="H80" s="246"/>
      <c r="I80" s="246"/>
      <c r="J80" s="246"/>
      <c r="K80" s="248"/>
      <c r="L80" s="245"/>
    </row>
    <row r="81" spans="1:12" ht="12.75">
      <c r="A81" s="245"/>
      <c r="B81" s="245"/>
      <c r="C81" s="85"/>
      <c r="D81" s="200"/>
      <c r="E81" s="246"/>
      <c r="F81" s="246"/>
      <c r="G81" s="247"/>
      <c r="H81" s="246"/>
      <c r="I81" s="246"/>
      <c r="J81" s="246"/>
      <c r="K81" s="248"/>
      <c r="L81" s="245"/>
    </row>
    <row r="82" spans="1:12" ht="12.75">
      <c r="A82" s="245"/>
      <c r="B82" s="245"/>
      <c r="C82" s="85"/>
      <c r="D82" s="200"/>
      <c r="E82" s="246"/>
      <c r="F82" s="246"/>
      <c r="G82" s="247"/>
      <c r="H82" s="246"/>
      <c r="I82" s="246"/>
      <c r="J82" s="246"/>
      <c r="K82" s="248"/>
      <c r="L82" s="245"/>
    </row>
    <row r="83" spans="1:12" ht="12.75">
      <c r="A83" s="245"/>
      <c r="B83" s="245"/>
      <c r="C83" s="85"/>
      <c r="D83" s="200"/>
      <c r="E83" s="246"/>
      <c r="F83" s="246"/>
      <c r="G83" s="247"/>
      <c r="H83" s="246"/>
      <c r="I83" s="246"/>
      <c r="J83" s="246"/>
      <c r="K83" s="248"/>
      <c r="L83" s="245"/>
    </row>
    <row r="84" spans="1:12" ht="12.75">
      <c r="A84" s="245"/>
      <c r="B84" s="245"/>
      <c r="C84" s="85"/>
      <c r="D84" s="200"/>
      <c r="E84" s="246"/>
      <c r="F84" s="246"/>
      <c r="G84" s="247"/>
      <c r="H84" s="246"/>
      <c r="I84" s="246"/>
      <c r="J84" s="246"/>
      <c r="K84" s="248"/>
      <c r="L84" s="245"/>
    </row>
    <row r="85" spans="1:12" ht="12.75">
      <c r="A85" s="245"/>
      <c r="B85" s="245"/>
      <c r="C85" s="85"/>
      <c r="D85" s="200"/>
      <c r="E85" s="246"/>
      <c r="F85" s="246"/>
      <c r="G85" s="247"/>
      <c r="H85" s="246"/>
      <c r="I85" s="246"/>
      <c r="J85" s="246"/>
      <c r="K85" s="248"/>
      <c r="L85" s="245"/>
    </row>
    <row r="86" spans="1:12" ht="12.75">
      <c r="A86" s="245"/>
      <c r="B86" s="245"/>
      <c r="C86" s="85"/>
      <c r="D86" s="200"/>
      <c r="E86" s="246"/>
      <c r="F86" s="246"/>
      <c r="G86" s="247"/>
      <c r="H86" s="246"/>
      <c r="I86" s="246"/>
      <c r="J86" s="246"/>
      <c r="K86" s="248"/>
      <c r="L86" s="245"/>
    </row>
    <row r="87" spans="1:12" ht="12.75">
      <c r="A87" s="245"/>
      <c r="B87" s="245"/>
      <c r="C87" s="85"/>
      <c r="D87" s="200"/>
      <c r="E87" s="246"/>
      <c r="F87" s="246"/>
      <c r="G87" s="247"/>
      <c r="H87" s="246"/>
      <c r="I87" s="246"/>
      <c r="J87" s="246"/>
      <c r="K87" s="248"/>
      <c r="L87" s="245"/>
    </row>
    <row r="88" spans="1:12" ht="12.75">
      <c r="A88" s="245"/>
      <c r="B88" s="245"/>
      <c r="C88" s="85"/>
      <c r="D88" s="200"/>
      <c r="E88" s="246"/>
      <c r="F88" s="246"/>
      <c r="G88" s="247"/>
      <c r="H88" s="246"/>
      <c r="I88" s="246"/>
      <c r="J88" s="246"/>
      <c r="K88" s="248"/>
      <c r="L88" s="245"/>
    </row>
    <row r="89" spans="1:12" ht="12.75">
      <c r="A89" s="245"/>
      <c r="B89" s="245"/>
      <c r="C89" s="85"/>
      <c r="D89" s="200"/>
      <c r="E89" s="246"/>
      <c r="F89" s="246"/>
      <c r="G89" s="247"/>
      <c r="H89" s="246"/>
      <c r="I89" s="246"/>
      <c r="J89" s="246"/>
      <c r="K89" s="248"/>
      <c r="L89" s="245"/>
    </row>
    <row r="90" spans="1:12" ht="12.75">
      <c r="A90" s="245"/>
      <c r="B90" s="245"/>
      <c r="C90" s="85"/>
      <c r="D90" s="200"/>
      <c r="E90" s="246"/>
      <c r="F90" s="246"/>
      <c r="G90" s="247"/>
      <c r="H90" s="246"/>
      <c r="I90" s="246"/>
      <c r="J90" s="246"/>
      <c r="K90" s="248"/>
      <c r="L90" s="245"/>
    </row>
    <row r="91" spans="1:12" ht="12.75">
      <c r="A91" s="245"/>
      <c r="B91" s="245"/>
      <c r="C91" s="85"/>
      <c r="D91" s="200"/>
      <c r="E91" s="246"/>
      <c r="F91" s="246"/>
      <c r="G91" s="247"/>
      <c r="H91" s="246"/>
      <c r="I91" s="246"/>
      <c r="J91" s="246"/>
      <c r="K91" s="248"/>
      <c r="L91" s="245"/>
    </row>
    <row r="92" spans="1:12" ht="12.75">
      <c r="A92" s="245"/>
      <c r="B92" s="245"/>
      <c r="C92" s="85"/>
      <c r="D92" s="200"/>
      <c r="E92" s="246"/>
      <c r="F92" s="246"/>
      <c r="G92" s="247"/>
      <c r="H92" s="246"/>
      <c r="I92" s="246"/>
      <c r="J92" s="246"/>
      <c r="K92" s="248"/>
      <c r="L92" s="245"/>
    </row>
    <row r="93" spans="1:12" ht="12.75">
      <c r="A93" s="245"/>
      <c r="B93" s="245"/>
      <c r="C93" s="85"/>
      <c r="D93" s="200"/>
      <c r="E93" s="246"/>
      <c r="F93" s="246"/>
      <c r="G93" s="247"/>
      <c r="H93" s="246"/>
      <c r="I93" s="246"/>
      <c r="J93" s="246"/>
      <c r="K93" s="248"/>
      <c r="L93" s="245"/>
    </row>
    <row r="94" spans="1:12" ht="12.75">
      <c r="A94" s="245"/>
      <c r="B94" s="245"/>
      <c r="C94" s="85"/>
      <c r="D94" s="200"/>
      <c r="E94" s="246"/>
      <c r="F94" s="246"/>
      <c r="G94" s="247"/>
      <c r="H94" s="246"/>
      <c r="I94" s="246"/>
      <c r="J94" s="246"/>
      <c r="K94" s="248"/>
      <c r="L94" s="245"/>
    </row>
    <row r="95" spans="1:12" ht="12.75">
      <c r="A95" s="245"/>
      <c r="B95" s="245"/>
      <c r="C95" s="85"/>
      <c r="D95" s="200"/>
      <c r="E95" s="246"/>
      <c r="F95" s="246"/>
      <c r="G95" s="247"/>
      <c r="H95" s="246"/>
      <c r="I95" s="246"/>
      <c r="J95" s="246"/>
      <c r="K95" s="248"/>
      <c r="L95" s="245"/>
    </row>
    <row r="96" spans="1:12" ht="12.75">
      <c r="A96" s="245"/>
      <c r="B96" s="245"/>
      <c r="C96" s="85"/>
      <c r="D96" s="200"/>
      <c r="E96" s="246"/>
      <c r="F96" s="246"/>
      <c r="G96" s="247"/>
      <c r="H96" s="246"/>
      <c r="I96" s="246"/>
      <c r="J96" s="246"/>
      <c r="K96" s="248"/>
      <c r="L96" s="245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31.3.2011
VÝDAVKY - Program 3: Propagácia, marketing a služby občanom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6" customHeight="1">
      <c r="A1" s="26" t="s">
        <v>135</v>
      </c>
      <c r="B1" s="27" t="s">
        <v>134</v>
      </c>
      <c r="C1" s="27" t="s">
        <v>136</v>
      </c>
      <c r="D1" s="27" t="s">
        <v>137</v>
      </c>
      <c r="E1" s="27" t="s">
        <v>518</v>
      </c>
      <c r="F1" s="27" t="s">
        <v>519</v>
      </c>
      <c r="G1" s="27" t="s">
        <v>520</v>
      </c>
      <c r="H1" s="28" t="s">
        <v>521</v>
      </c>
      <c r="I1" s="259" t="s">
        <v>400</v>
      </c>
      <c r="J1" s="28" t="s">
        <v>522</v>
      </c>
      <c r="K1" s="28" t="s">
        <v>523</v>
      </c>
      <c r="L1" s="327" t="s">
        <v>138</v>
      </c>
    </row>
    <row r="2" spans="1:12" ht="12.75">
      <c r="A2" s="30" t="s">
        <v>525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37"/>
    </row>
    <row r="3" spans="1:12" s="52" customFormat="1" ht="18.75" customHeight="1">
      <c r="A3" s="49" t="s">
        <v>85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88</v>
      </c>
      <c r="H3" s="51">
        <f>H4+H16+H21</f>
        <v>30033</v>
      </c>
      <c r="I3" s="51">
        <f>I4+I16+I21</f>
        <v>30033</v>
      </c>
      <c r="J3" s="51">
        <f>J4+J16+J21</f>
        <v>30033</v>
      </c>
      <c r="K3" s="51">
        <f>K4+K16+K21</f>
        <v>5527.3099999999995</v>
      </c>
      <c r="L3" s="63">
        <f>K3/J3*100</f>
        <v>18.404122132321113</v>
      </c>
    </row>
    <row r="4" spans="1:12" s="18" customFormat="1" ht="12.75">
      <c r="A4" s="53" t="s">
        <v>524</v>
      </c>
      <c r="B4" s="21" t="s">
        <v>526</v>
      </c>
      <c r="C4" s="21" t="s">
        <v>524</v>
      </c>
      <c r="D4" s="21" t="s">
        <v>524</v>
      </c>
      <c r="E4" s="21"/>
      <c r="F4" s="21" t="s">
        <v>524</v>
      </c>
      <c r="G4" s="21" t="s">
        <v>89</v>
      </c>
      <c r="H4" s="22">
        <f>H5+H6+H14</f>
        <v>1353</v>
      </c>
      <c r="I4" s="22">
        <f>I5+I6+I14</f>
        <v>1353</v>
      </c>
      <c r="J4" s="22">
        <f>J5+J6+J14</f>
        <v>1353</v>
      </c>
      <c r="K4" s="22">
        <f>K5+K6+K14</f>
        <v>83.1</v>
      </c>
      <c r="L4" s="33">
        <f>K4/J4*100</f>
        <v>6.14190687361419</v>
      </c>
    </row>
    <row r="5" spans="1:12" s="18" customFormat="1" ht="12.75">
      <c r="A5" s="53"/>
      <c r="B5" s="54"/>
      <c r="C5" s="54"/>
      <c r="D5" s="54"/>
      <c r="E5" s="54" t="s">
        <v>534</v>
      </c>
      <c r="F5" s="54" t="s">
        <v>530</v>
      </c>
      <c r="G5" s="231" t="s">
        <v>147</v>
      </c>
      <c r="H5" s="233">
        <v>3</v>
      </c>
      <c r="I5" s="233">
        <v>3</v>
      </c>
      <c r="J5" s="233">
        <v>3</v>
      </c>
      <c r="K5" s="233">
        <v>0.6</v>
      </c>
      <c r="L5" s="220">
        <f>K5/J5*100</f>
        <v>20</v>
      </c>
    </row>
    <row r="6" spans="1:12" s="18" customFormat="1" ht="12.75">
      <c r="A6" s="53"/>
      <c r="B6" s="54"/>
      <c r="C6" s="54"/>
      <c r="D6" s="54"/>
      <c r="E6" s="54" t="s">
        <v>151</v>
      </c>
      <c r="F6" s="54"/>
      <c r="G6" s="223" t="s">
        <v>152</v>
      </c>
      <c r="H6" s="203">
        <f>SUM(H7:H13)</f>
        <v>1320</v>
      </c>
      <c r="I6" s="203">
        <f>SUM(I7:I13)</f>
        <v>1320</v>
      </c>
      <c r="J6" s="203">
        <f>SUM(J7:J13)</f>
        <v>1320</v>
      </c>
      <c r="K6" s="203">
        <f>SUM(K7:K13)</f>
        <v>82.5</v>
      </c>
      <c r="L6" s="265">
        <f>K6/J6*100</f>
        <v>6.25</v>
      </c>
    </row>
    <row r="7" spans="1:12" s="2" customFormat="1" ht="12.75">
      <c r="A7" s="30" t="s">
        <v>524</v>
      </c>
      <c r="B7" s="4" t="s">
        <v>524</v>
      </c>
      <c r="C7" s="4" t="s">
        <v>524</v>
      </c>
      <c r="D7" s="4" t="s">
        <v>90</v>
      </c>
      <c r="E7" s="4" t="s">
        <v>555</v>
      </c>
      <c r="F7" s="4" t="s">
        <v>530</v>
      </c>
      <c r="G7" s="4" t="s">
        <v>176</v>
      </c>
      <c r="H7" s="24">
        <v>70</v>
      </c>
      <c r="I7" s="24">
        <v>70</v>
      </c>
      <c r="J7" s="24">
        <v>70</v>
      </c>
      <c r="K7" s="24">
        <v>0</v>
      </c>
      <c r="L7" s="220">
        <f aca="true" t="shared" si="0" ref="L7:L13">K7/J7*100</f>
        <v>0</v>
      </c>
    </row>
    <row r="8" spans="1:12" s="2" customFormat="1" ht="12.75">
      <c r="A8" s="30" t="s">
        <v>524</v>
      </c>
      <c r="B8" s="4" t="s">
        <v>524</v>
      </c>
      <c r="C8" s="4" t="s">
        <v>524</v>
      </c>
      <c r="D8" s="4" t="s">
        <v>90</v>
      </c>
      <c r="E8" s="4" t="s">
        <v>538</v>
      </c>
      <c r="F8" s="4" t="s">
        <v>530</v>
      </c>
      <c r="G8" s="4" t="s">
        <v>202</v>
      </c>
      <c r="H8" s="24">
        <v>400</v>
      </c>
      <c r="I8" s="24">
        <v>400</v>
      </c>
      <c r="J8" s="24">
        <v>400</v>
      </c>
      <c r="K8" s="24">
        <v>0</v>
      </c>
      <c r="L8" s="220">
        <f t="shared" si="0"/>
        <v>0</v>
      </c>
    </row>
    <row r="9" spans="1:12" s="2" customFormat="1" ht="12.75">
      <c r="A9" s="30" t="s">
        <v>524</v>
      </c>
      <c r="B9" s="4" t="s">
        <v>524</v>
      </c>
      <c r="C9" s="4" t="s">
        <v>524</v>
      </c>
      <c r="D9" s="4" t="s">
        <v>90</v>
      </c>
      <c r="E9" s="4" t="s">
        <v>542</v>
      </c>
      <c r="F9" s="4" t="s">
        <v>530</v>
      </c>
      <c r="G9" s="4" t="s">
        <v>558</v>
      </c>
      <c r="H9" s="24">
        <v>120</v>
      </c>
      <c r="I9" s="24">
        <v>120</v>
      </c>
      <c r="J9" s="24">
        <v>120</v>
      </c>
      <c r="K9" s="24">
        <v>0</v>
      </c>
      <c r="L9" s="220">
        <f t="shared" si="0"/>
        <v>0</v>
      </c>
    </row>
    <row r="10" spans="1:12" s="2" customFormat="1" ht="12.75">
      <c r="A10" s="30" t="s">
        <v>524</v>
      </c>
      <c r="B10" s="4" t="s">
        <v>524</v>
      </c>
      <c r="C10" s="4" t="s">
        <v>524</v>
      </c>
      <c r="D10" s="4" t="s">
        <v>90</v>
      </c>
      <c r="E10" s="4" t="s">
        <v>544</v>
      </c>
      <c r="F10" s="4" t="s">
        <v>530</v>
      </c>
      <c r="G10" s="4" t="s">
        <v>154</v>
      </c>
      <c r="H10" s="24">
        <v>260</v>
      </c>
      <c r="I10" s="24">
        <v>260</v>
      </c>
      <c r="J10" s="24">
        <v>260</v>
      </c>
      <c r="K10" s="24">
        <v>0</v>
      </c>
      <c r="L10" s="220">
        <f t="shared" si="0"/>
        <v>0</v>
      </c>
    </row>
    <row r="11" spans="1:12" s="2" customFormat="1" ht="12.75">
      <c r="A11" s="30" t="s">
        <v>524</v>
      </c>
      <c r="B11" s="4" t="s">
        <v>524</v>
      </c>
      <c r="C11" s="4" t="s">
        <v>524</v>
      </c>
      <c r="D11" s="4" t="s">
        <v>90</v>
      </c>
      <c r="E11" s="4" t="s">
        <v>91</v>
      </c>
      <c r="F11" s="4" t="s">
        <v>530</v>
      </c>
      <c r="G11" s="4" t="s">
        <v>178</v>
      </c>
      <c r="H11" s="24">
        <v>300</v>
      </c>
      <c r="I11" s="24">
        <v>300</v>
      </c>
      <c r="J11" s="24">
        <v>300</v>
      </c>
      <c r="K11" s="24">
        <v>0</v>
      </c>
      <c r="L11" s="220">
        <f t="shared" si="0"/>
        <v>0</v>
      </c>
    </row>
    <row r="12" spans="1:12" s="2" customFormat="1" ht="12.75">
      <c r="A12" s="30"/>
      <c r="B12" s="4"/>
      <c r="C12" s="4"/>
      <c r="D12" s="4" t="s">
        <v>90</v>
      </c>
      <c r="E12" s="4" t="s">
        <v>546</v>
      </c>
      <c r="F12" s="4" t="s">
        <v>530</v>
      </c>
      <c r="G12" s="43" t="s">
        <v>194</v>
      </c>
      <c r="H12" s="24">
        <v>50</v>
      </c>
      <c r="I12" s="24">
        <v>50</v>
      </c>
      <c r="J12" s="24">
        <v>50</v>
      </c>
      <c r="K12" s="24">
        <v>0</v>
      </c>
      <c r="L12" s="220">
        <f t="shared" si="0"/>
        <v>0</v>
      </c>
    </row>
    <row r="13" spans="1:12" s="2" customFormat="1" ht="25.5">
      <c r="A13" s="30" t="s">
        <v>524</v>
      </c>
      <c r="B13" s="4" t="s">
        <v>524</v>
      </c>
      <c r="C13" s="4" t="s">
        <v>524</v>
      </c>
      <c r="D13" s="4" t="s">
        <v>90</v>
      </c>
      <c r="E13" s="4" t="s">
        <v>552</v>
      </c>
      <c r="F13" s="4" t="s">
        <v>530</v>
      </c>
      <c r="G13" s="43" t="s">
        <v>37</v>
      </c>
      <c r="H13" s="24">
        <v>120</v>
      </c>
      <c r="I13" s="24">
        <v>120</v>
      </c>
      <c r="J13" s="24">
        <v>120</v>
      </c>
      <c r="K13" s="24">
        <v>82.5</v>
      </c>
      <c r="L13" s="220">
        <f t="shared" si="0"/>
        <v>68.75</v>
      </c>
    </row>
    <row r="14" spans="1:12" s="2" customFormat="1" ht="12.75">
      <c r="A14" s="30"/>
      <c r="B14" s="4"/>
      <c r="C14" s="4"/>
      <c r="D14" s="4" t="s">
        <v>90</v>
      </c>
      <c r="E14" s="4" t="s">
        <v>133</v>
      </c>
      <c r="F14" s="4" t="s">
        <v>530</v>
      </c>
      <c r="G14" s="4" t="s">
        <v>516</v>
      </c>
      <c r="H14" s="66">
        <v>30</v>
      </c>
      <c r="I14" s="66">
        <v>30</v>
      </c>
      <c r="J14" s="66">
        <v>30</v>
      </c>
      <c r="K14" s="66">
        <v>0</v>
      </c>
      <c r="L14" s="323">
        <f>K14/J14*100</f>
        <v>0</v>
      </c>
    </row>
    <row r="15" spans="1:12" s="2" customFormat="1" ht="9" customHeight="1">
      <c r="A15" s="30"/>
      <c r="B15" s="4"/>
      <c r="C15" s="4"/>
      <c r="D15" s="4"/>
      <c r="E15" s="4"/>
      <c r="F15" s="4"/>
      <c r="G15" s="4"/>
      <c r="H15" s="24"/>
      <c r="I15" s="24"/>
      <c r="J15" s="24"/>
      <c r="K15" s="24"/>
      <c r="L15" s="325"/>
    </row>
    <row r="16" spans="1:12" s="18" customFormat="1" ht="12.75">
      <c r="A16" s="53" t="s">
        <v>524</v>
      </c>
      <c r="B16" s="21" t="s">
        <v>557</v>
      </c>
      <c r="C16" s="21" t="s">
        <v>524</v>
      </c>
      <c r="D16" s="21" t="s">
        <v>524</v>
      </c>
      <c r="E16" s="21" t="s">
        <v>151</v>
      </c>
      <c r="F16" s="21" t="s">
        <v>524</v>
      </c>
      <c r="G16" s="21" t="s">
        <v>92</v>
      </c>
      <c r="H16" s="22">
        <f>SUM(H17:H19)</f>
        <v>8200</v>
      </c>
      <c r="I16" s="22">
        <f>SUM(I17:I19)</f>
        <v>8200</v>
      </c>
      <c r="J16" s="22">
        <f>SUM(J17:J19)</f>
        <v>8200</v>
      </c>
      <c r="K16" s="22">
        <f>SUM(K17:K19)</f>
        <v>1617.34</v>
      </c>
      <c r="L16" s="33">
        <f>K16/J16*100</f>
        <v>19.723658536585365</v>
      </c>
    </row>
    <row r="17" spans="1:12" s="2" customFormat="1" ht="38.25">
      <c r="A17" s="30" t="s">
        <v>524</v>
      </c>
      <c r="B17" s="4" t="s">
        <v>524</v>
      </c>
      <c r="C17" s="4" t="s">
        <v>524</v>
      </c>
      <c r="D17" s="4" t="s">
        <v>93</v>
      </c>
      <c r="E17" s="4" t="s">
        <v>75</v>
      </c>
      <c r="F17" s="4" t="s">
        <v>530</v>
      </c>
      <c r="G17" s="225" t="s">
        <v>49</v>
      </c>
      <c r="H17" s="24">
        <v>5400</v>
      </c>
      <c r="I17" s="24">
        <v>5400</v>
      </c>
      <c r="J17" s="24">
        <v>5400</v>
      </c>
      <c r="K17" s="5">
        <v>1328.36</v>
      </c>
      <c r="L17" s="220">
        <f>K17/J17*100</f>
        <v>24.599259259259256</v>
      </c>
    </row>
    <row r="18" spans="1:12" s="2" customFormat="1" ht="12.75">
      <c r="A18" s="30" t="s">
        <v>524</v>
      </c>
      <c r="B18" s="4" t="s">
        <v>524</v>
      </c>
      <c r="C18" s="4" t="s">
        <v>524</v>
      </c>
      <c r="D18" s="4" t="s">
        <v>93</v>
      </c>
      <c r="E18" s="4" t="s">
        <v>538</v>
      </c>
      <c r="F18" s="4" t="s">
        <v>530</v>
      </c>
      <c r="G18" s="4" t="s">
        <v>559</v>
      </c>
      <c r="H18" s="24">
        <v>800</v>
      </c>
      <c r="I18" s="24">
        <v>800</v>
      </c>
      <c r="J18" s="24">
        <v>800</v>
      </c>
      <c r="K18" s="24">
        <v>48.98</v>
      </c>
      <c r="L18" s="220">
        <f>K18/J18*100</f>
        <v>6.1225</v>
      </c>
    </row>
    <row r="19" spans="1:12" s="2" customFormat="1" ht="12.75">
      <c r="A19" s="30" t="s">
        <v>524</v>
      </c>
      <c r="B19" s="4" t="s">
        <v>524</v>
      </c>
      <c r="C19" s="4" t="s">
        <v>524</v>
      </c>
      <c r="D19" s="4" t="s">
        <v>93</v>
      </c>
      <c r="E19" s="4" t="s">
        <v>81</v>
      </c>
      <c r="F19" s="4" t="s">
        <v>530</v>
      </c>
      <c r="G19" s="4" t="s">
        <v>560</v>
      </c>
      <c r="H19" s="24">
        <v>2000</v>
      </c>
      <c r="I19" s="24">
        <v>2000</v>
      </c>
      <c r="J19" s="24">
        <v>2000</v>
      </c>
      <c r="K19" s="24">
        <v>240</v>
      </c>
      <c r="L19" s="220">
        <f>K19/J19*100</f>
        <v>12</v>
      </c>
    </row>
    <row r="20" spans="1:12" s="2" customFormat="1" ht="8.25" customHeight="1">
      <c r="A20" s="30"/>
      <c r="B20" s="4"/>
      <c r="C20" s="4"/>
      <c r="D20" s="4"/>
      <c r="E20" s="4"/>
      <c r="F20" s="4"/>
      <c r="G20" s="4"/>
      <c r="H20" s="24"/>
      <c r="I20" s="24"/>
      <c r="J20" s="24"/>
      <c r="K20" s="24"/>
      <c r="L20" s="325"/>
    </row>
    <row r="21" spans="1:12" s="18" customFormat="1" ht="12.75">
      <c r="A21" s="53" t="s">
        <v>524</v>
      </c>
      <c r="B21" s="21" t="s">
        <v>74</v>
      </c>
      <c r="C21" s="21" t="s">
        <v>524</v>
      </c>
      <c r="D21" s="21" t="s">
        <v>524</v>
      </c>
      <c r="E21" s="21"/>
      <c r="F21" s="21" t="s">
        <v>524</v>
      </c>
      <c r="G21" s="21" t="s">
        <v>94</v>
      </c>
      <c r="H21" s="22">
        <f>H22+H28</f>
        <v>20480</v>
      </c>
      <c r="I21" s="22">
        <f>I22+I28</f>
        <v>20480</v>
      </c>
      <c r="J21" s="22">
        <f>J22+J28</f>
        <v>20480</v>
      </c>
      <c r="K21" s="22">
        <f>K22+K28</f>
        <v>3826.8699999999994</v>
      </c>
      <c r="L21" s="33">
        <f>K21/J21*100</f>
        <v>18.685888671875</v>
      </c>
    </row>
    <row r="22" spans="1:12" s="18" customFormat="1" ht="12.75">
      <c r="A22" s="53"/>
      <c r="B22" s="54"/>
      <c r="C22" s="21" t="s">
        <v>526</v>
      </c>
      <c r="D22" s="21"/>
      <c r="E22" s="21" t="s">
        <v>151</v>
      </c>
      <c r="F22" s="21"/>
      <c r="G22" s="62" t="s">
        <v>15</v>
      </c>
      <c r="H22" s="22">
        <f>SUM(H23:H27)</f>
        <v>17800</v>
      </c>
      <c r="I22" s="22">
        <f>SUM(I23:I27)</f>
        <v>17800</v>
      </c>
      <c r="J22" s="22">
        <f>SUM(J23:J27)</f>
        <v>17800</v>
      </c>
      <c r="K22" s="22">
        <f>SUM(K23:K27)</f>
        <v>3524.7099999999996</v>
      </c>
      <c r="L22" s="33">
        <f>K22/J22*100</f>
        <v>19.801741573033706</v>
      </c>
    </row>
    <row r="23" spans="1:12" s="18" customFormat="1" ht="12.75">
      <c r="A23" s="53"/>
      <c r="B23" s="54"/>
      <c r="C23" s="231" t="s">
        <v>526</v>
      </c>
      <c r="D23" s="231" t="s">
        <v>95</v>
      </c>
      <c r="E23" s="231" t="s">
        <v>538</v>
      </c>
      <c r="F23" s="231" t="s">
        <v>530</v>
      </c>
      <c r="G23" s="232" t="s">
        <v>498</v>
      </c>
      <c r="H23" s="233">
        <v>700</v>
      </c>
      <c r="I23" s="233">
        <v>700</v>
      </c>
      <c r="J23" s="233">
        <v>700</v>
      </c>
      <c r="K23" s="234">
        <v>0</v>
      </c>
      <c r="L23" s="220">
        <v>0</v>
      </c>
    </row>
    <row r="24" spans="1:12" ht="12.75">
      <c r="A24" s="30" t="s">
        <v>524</v>
      </c>
      <c r="B24" s="4" t="s">
        <v>524</v>
      </c>
      <c r="C24" s="4" t="s">
        <v>526</v>
      </c>
      <c r="D24" s="4" t="s">
        <v>95</v>
      </c>
      <c r="E24" s="4" t="s">
        <v>546</v>
      </c>
      <c r="F24" s="4" t="s">
        <v>530</v>
      </c>
      <c r="G24" s="226" t="s">
        <v>562</v>
      </c>
      <c r="H24" s="24">
        <v>8200</v>
      </c>
      <c r="I24" s="24">
        <v>8200</v>
      </c>
      <c r="J24" s="24">
        <v>8200</v>
      </c>
      <c r="K24" s="5">
        <f>1501.92+231.54</f>
        <v>1733.46</v>
      </c>
      <c r="L24" s="338">
        <f aca="true" t="shared" si="1" ref="L24:L30">K24/J24*100</f>
        <v>21.139756097560976</v>
      </c>
    </row>
    <row r="25" spans="1:12" ht="12.75">
      <c r="A25" s="30" t="s">
        <v>524</v>
      </c>
      <c r="B25" s="4" t="s">
        <v>524</v>
      </c>
      <c r="C25" s="4" t="s">
        <v>526</v>
      </c>
      <c r="D25" s="4" t="s">
        <v>95</v>
      </c>
      <c r="E25" s="4" t="s">
        <v>546</v>
      </c>
      <c r="F25" s="4" t="s">
        <v>530</v>
      </c>
      <c r="G25" s="226" t="s">
        <v>561</v>
      </c>
      <c r="H25" s="24">
        <v>7200</v>
      </c>
      <c r="I25" s="24">
        <v>7200</v>
      </c>
      <c r="J25" s="24">
        <v>7200</v>
      </c>
      <c r="K25" s="5">
        <f>1162.52+384.59</f>
        <v>1547.11</v>
      </c>
      <c r="L25" s="338">
        <f t="shared" si="1"/>
        <v>21.48763888888889</v>
      </c>
    </row>
    <row r="26" spans="1:12" ht="12.75">
      <c r="A26" s="30" t="s">
        <v>524</v>
      </c>
      <c r="B26" s="4" t="s">
        <v>524</v>
      </c>
      <c r="C26" s="4" t="s">
        <v>526</v>
      </c>
      <c r="D26" s="4" t="s">
        <v>95</v>
      </c>
      <c r="E26" s="4" t="s">
        <v>546</v>
      </c>
      <c r="F26" s="4" t="s">
        <v>530</v>
      </c>
      <c r="G26" s="226" t="s">
        <v>50</v>
      </c>
      <c r="H26" s="24">
        <v>500</v>
      </c>
      <c r="I26" s="24">
        <v>500</v>
      </c>
      <c r="J26" s="24">
        <v>500</v>
      </c>
      <c r="K26" s="5">
        <v>0</v>
      </c>
      <c r="L26" s="338">
        <f t="shared" si="1"/>
        <v>0</v>
      </c>
    </row>
    <row r="27" spans="1:12" ht="12.75">
      <c r="A27" s="30" t="s">
        <v>524</v>
      </c>
      <c r="B27" s="4" t="s">
        <v>524</v>
      </c>
      <c r="C27" s="4" t="s">
        <v>526</v>
      </c>
      <c r="D27" s="4" t="s">
        <v>95</v>
      </c>
      <c r="E27" s="4" t="s">
        <v>548</v>
      </c>
      <c r="F27" s="4" t="s">
        <v>530</v>
      </c>
      <c r="G27" s="4" t="s">
        <v>181</v>
      </c>
      <c r="H27" s="24">
        <v>1200</v>
      </c>
      <c r="I27" s="24">
        <v>1200</v>
      </c>
      <c r="J27" s="24">
        <v>1200</v>
      </c>
      <c r="K27" s="24">
        <v>244.14</v>
      </c>
      <c r="L27" s="338">
        <f t="shared" si="1"/>
        <v>20.345</v>
      </c>
    </row>
    <row r="28" spans="1:12" s="1" customFormat="1" ht="12.75">
      <c r="A28" s="34"/>
      <c r="B28" s="3"/>
      <c r="C28" s="21" t="s">
        <v>557</v>
      </c>
      <c r="D28" s="21"/>
      <c r="E28" s="21" t="s">
        <v>151</v>
      </c>
      <c r="F28" s="21"/>
      <c r="G28" s="21" t="s">
        <v>16</v>
      </c>
      <c r="H28" s="335">
        <v>2680</v>
      </c>
      <c r="I28" s="335">
        <v>2680</v>
      </c>
      <c r="J28" s="335">
        <v>2680</v>
      </c>
      <c r="K28" s="335">
        <f>SUM(K29:K30)</f>
        <v>302.16</v>
      </c>
      <c r="L28" s="326">
        <f t="shared" si="1"/>
        <v>11.274626865671642</v>
      </c>
    </row>
    <row r="29" spans="1:12" s="19" customFormat="1" ht="12.75">
      <c r="A29" s="59"/>
      <c r="B29" s="60"/>
      <c r="C29" s="60" t="s">
        <v>557</v>
      </c>
      <c r="D29" s="60" t="s">
        <v>95</v>
      </c>
      <c r="E29" s="60" t="s">
        <v>546</v>
      </c>
      <c r="F29" s="60" t="s">
        <v>530</v>
      </c>
      <c r="G29" s="60" t="s">
        <v>51</v>
      </c>
      <c r="H29" s="61">
        <v>2500</v>
      </c>
      <c r="I29" s="61">
        <v>2500</v>
      </c>
      <c r="J29" s="61">
        <v>2500</v>
      </c>
      <c r="K29" s="61">
        <v>302.16</v>
      </c>
      <c r="L29" s="324">
        <f t="shared" si="1"/>
        <v>12.086400000000001</v>
      </c>
    </row>
    <row r="30" spans="1:12" ht="13.5" thickBot="1">
      <c r="A30" s="40" t="s">
        <v>524</v>
      </c>
      <c r="B30" s="41" t="s">
        <v>524</v>
      </c>
      <c r="C30" s="41" t="s">
        <v>557</v>
      </c>
      <c r="D30" s="41" t="s">
        <v>96</v>
      </c>
      <c r="E30" s="41" t="s">
        <v>538</v>
      </c>
      <c r="F30" s="41" t="s">
        <v>556</v>
      </c>
      <c r="G30" s="284" t="s">
        <v>52</v>
      </c>
      <c r="H30" s="42">
        <v>180</v>
      </c>
      <c r="I30" s="42">
        <v>180</v>
      </c>
      <c r="J30" s="42">
        <v>180</v>
      </c>
      <c r="K30" s="42">
        <v>0</v>
      </c>
      <c r="L30" s="339">
        <f t="shared" si="1"/>
        <v>0</v>
      </c>
    </row>
  </sheetData>
  <sheetProtection/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31.3.2011
VÝDAVKY - Program 4: Bezpečnosť, právo a poriadok v obci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A110" sqref="A110:IV120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0039062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347" t="s">
        <v>135</v>
      </c>
      <c r="B1" s="348" t="s">
        <v>134</v>
      </c>
      <c r="C1" s="348" t="s">
        <v>136</v>
      </c>
      <c r="D1" s="348" t="s">
        <v>137</v>
      </c>
      <c r="E1" s="348" t="s">
        <v>518</v>
      </c>
      <c r="F1" s="348" t="s">
        <v>519</v>
      </c>
      <c r="G1" s="348" t="s">
        <v>520</v>
      </c>
      <c r="H1" s="349" t="s">
        <v>521</v>
      </c>
      <c r="I1" s="350" t="s">
        <v>400</v>
      </c>
      <c r="J1" s="349" t="s">
        <v>522</v>
      </c>
      <c r="K1" s="349" t="s">
        <v>523</v>
      </c>
      <c r="L1" s="351" t="s">
        <v>138</v>
      </c>
    </row>
    <row r="2" spans="1:12" ht="12.75">
      <c r="A2" s="30" t="s">
        <v>525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37"/>
    </row>
    <row r="3" spans="1:12" s="52" customFormat="1" ht="15">
      <c r="A3" s="49" t="s">
        <v>97</v>
      </c>
      <c r="B3" s="50" t="s">
        <v>524</v>
      </c>
      <c r="C3" s="50" t="s">
        <v>524</v>
      </c>
      <c r="D3" s="50" t="s">
        <v>524</v>
      </c>
      <c r="E3" s="50" t="s">
        <v>524</v>
      </c>
      <c r="F3" s="50" t="s">
        <v>524</v>
      </c>
      <c r="G3" s="50" t="s">
        <v>98</v>
      </c>
      <c r="H3" s="51">
        <f>H4+H16+H24+H57+H71+H76</f>
        <v>133123</v>
      </c>
      <c r="I3" s="51">
        <f>I4+I16+I24+I57+I71+I76</f>
        <v>133123</v>
      </c>
      <c r="J3" s="51">
        <f>J4+J16+J24+J57+J71+J76</f>
        <v>129823</v>
      </c>
      <c r="K3" s="51">
        <f>K4+K16+K24+K57+K71+K76</f>
        <v>8189.82</v>
      </c>
      <c r="L3" s="63">
        <f>K3/J3*100</f>
        <v>6.3084507367723734</v>
      </c>
    </row>
    <row r="4" spans="1:12" s="18" customFormat="1" ht="13.5" customHeight="1">
      <c r="A4" s="53" t="s">
        <v>524</v>
      </c>
      <c r="B4" s="21" t="s">
        <v>526</v>
      </c>
      <c r="C4" s="21" t="s">
        <v>524</v>
      </c>
      <c r="D4" s="21" t="s">
        <v>524</v>
      </c>
      <c r="E4" s="21" t="s">
        <v>524</v>
      </c>
      <c r="F4" s="21" t="s">
        <v>524</v>
      </c>
      <c r="G4" s="21" t="s">
        <v>99</v>
      </c>
      <c r="H4" s="22">
        <f>H5+H6+H13</f>
        <v>88110</v>
      </c>
      <c r="I4" s="22">
        <f>I5+I6+I13</f>
        <v>88110</v>
      </c>
      <c r="J4" s="22">
        <f>J5+J6+J13</f>
        <v>86110</v>
      </c>
      <c r="K4" s="22">
        <f>K5+K6+K13</f>
        <v>1403.6499999999999</v>
      </c>
      <c r="L4" s="33">
        <f>K4/J4*100</f>
        <v>1.630066194402508</v>
      </c>
    </row>
    <row r="5" spans="1:12" s="68" customFormat="1" ht="12.75">
      <c r="A5" s="64" t="s">
        <v>524</v>
      </c>
      <c r="B5" s="65" t="s">
        <v>524</v>
      </c>
      <c r="C5" s="65" t="s">
        <v>524</v>
      </c>
      <c r="D5" s="218" t="s">
        <v>100</v>
      </c>
      <c r="E5" s="218" t="s">
        <v>534</v>
      </c>
      <c r="F5" s="218" t="s">
        <v>530</v>
      </c>
      <c r="G5" s="218" t="s">
        <v>53</v>
      </c>
      <c r="H5" s="221">
        <v>25</v>
      </c>
      <c r="I5" s="221">
        <v>25</v>
      </c>
      <c r="J5" s="221">
        <v>25</v>
      </c>
      <c r="K5" s="221">
        <v>4.3</v>
      </c>
      <c r="L5" s="324">
        <f>K5/J5*100</f>
        <v>17.2</v>
      </c>
    </row>
    <row r="6" spans="1:12" s="18" customFormat="1" ht="12.75">
      <c r="A6" s="34"/>
      <c r="B6" s="3"/>
      <c r="C6" s="3"/>
      <c r="D6" s="3"/>
      <c r="E6" s="3" t="s">
        <v>151</v>
      </c>
      <c r="F6" s="3"/>
      <c r="G6" s="3" t="s">
        <v>152</v>
      </c>
      <c r="H6" s="25">
        <f>SUM(H7:H12)</f>
        <v>10785</v>
      </c>
      <c r="I6" s="25">
        <f>SUM(I7:I12)</f>
        <v>10785</v>
      </c>
      <c r="J6" s="25">
        <f>SUM(J7:J12)</f>
        <v>10785</v>
      </c>
      <c r="K6" s="25">
        <f>SUM(K7:K12)</f>
        <v>1399.35</v>
      </c>
      <c r="L6" s="326">
        <f>K6/J6*100</f>
        <v>12.974965229485397</v>
      </c>
    </row>
    <row r="7" spans="1:12" s="2" customFormat="1" ht="12.75">
      <c r="A7" s="30" t="s">
        <v>524</v>
      </c>
      <c r="B7" s="4" t="s">
        <v>524</v>
      </c>
      <c r="C7" s="4" t="s">
        <v>524</v>
      </c>
      <c r="D7" s="4" t="s">
        <v>100</v>
      </c>
      <c r="E7" s="4" t="s">
        <v>538</v>
      </c>
      <c r="F7" s="4" t="s">
        <v>530</v>
      </c>
      <c r="G7" s="43" t="s">
        <v>54</v>
      </c>
      <c r="H7" s="24">
        <v>1300</v>
      </c>
      <c r="I7" s="24">
        <v>1300</v>
      </c>
      <c r="J7" s="24">
        <v>1300</v>
      </c>
      <c r="K7" s="24">
        <v>0</v>
      </c>
      <c r="L7" s="325"/>
    </row>
    <row r="8" spans="1:12" s="2" customFormat="1" ht="12.75">
      <c r="A8" s="30"/>
      <c r="B8" s="4"/>
      <c r="C8" s="4"/>
      <c r="D8" s="4" t="s">
        <v>100</v>
      </c>
      <c r="E8" s="4" t="s">
        <v>81</v>
      </c>
      <c r="F8" s="4" t="s">
        <v>530</v>
      </c>
      <c r="G8" s="257" t="s">
        <v>55</v>
      </c>
      <c r="H8" s="24">
        <v>4600</v>
      </c>
      <c r="I8" s="24">
        <v>4600</v>
      </c>
      <c r="J8" s="24">
        <v>4600</v>
      </c>
      <c r="K8" s="24">
        <v>0</v>
      </c>
      <c r="L8" s="325"/>
    </row>
    <row r="9" spans="1:12" s="2" customFormat="1" ht="12.75">
      <c r="A9" s="30" t="s">
        <v>524</v>
      </c>
      <c r="B9" s="4" t="s">
        <v>524</v>
      </c>
      <c r="C9" s="4" t="s">
        <v>524</v>
      </c>
      <c r="D9" s="4" t="s">
        <v>100</v>
      </c>
      <c r="E9" s="4" t="s">
        <v>101</v>
      </c>
      <c r="F9" s="4" t="s">
        <v>530</v>
      </c>
      <c r="G9" s="4" t="s">
        <v>56</v>
      </c>
      <c r="H9" s="24">
        <v>600</v>
      </c>
      <c r="I9" s="24">
        <v>600</v>
      </c>
      <c r="J9" s="24">
        <v>600</v>
      </c>
      <c r="K9" s="24">
        <v>0</v>
      </c>
      <c r="L9" s="325"/>
    </row>
    <row r="10" spans="1:12" s="2" customFormat="1" ht="12.75">
      <c r="A10" s="30" t="s">
        <v>524</v>
      </c>
      <c r="B10" s="4" t="s">
        <v>524</v>
      </c>
      <c r="C10" s="4" t="s">
        <v>524</v>
      </c>
      <c r="D10" s="4" t="s">
        <v>100</v>
      </c>
      <c r="E10" s="4" t="s">
        <v>546</v>
      </c>
      <c r="F10" s="4" t="s">
        <v>530</v>
      </c>
      <c r="G10" s="4" t="s">
        <v>57</v>
      </c>
      <c r="H10" s="24">
        <v>2585</v>
      </c>
      <c r="I10" s="24">
        <v>2585</v>
      </c>
      <c r="J10" s="24">
        <v>2585</v>
      </c>
      <c r="K10" s="5">
        <v>1399.35</v>
      </c>
      <c r="L10" s="325"/>
    </row>
    <row r="11" spans="1:12" s="2" customFormat="1" ht="12.75">
      <c r="A11" s="30"/>
      <c r="B11" s="4"/>
      <c r="C11" s="4"/>
      <c r="D11" s="4" t="s">
        <v>100</v>
      </c>
      <c r="E11" s="4" t="s">
        <v>547</v>
      </c>
      <c r="F11" s="4" t="s">
        <v>530</v>
      </c>
      <c r="G11" s="43" t="s">
        <v>58</v>
      </c>
      <c r="H11" s="24">
        <v>1000</v>
      </c>
      <c r="I11" s="24">
        <v>1000</v>
      </c>
      <c r="J11" s="24">
        <v>1000</v>
      </c>
      <c r="K11" s="5">
        <v>0</v>
      </c>
      <c r="L11" s="325"/>
    </row>
    <row r="12" spans="1:12" s="2" customFormat="1" ht="12.75">
      <c r="A12" s="30"/>
      <c r="B12" s="4"/>
      <c r="C12" s="4"/>
      <c r="D12" s="4" t="s">
        <v>100</v>
      </c>
      <c r="E12" s="4" t="s">
        <v>552</v>
      </c>
      <c r="F12" s="4" t="s">
        <v>530</v>
      </c>
      <c r="G12" s="4" t="s">
        <v>198</v>
      </c>
      <c r="H12" s="24">
        <v>700</v>
      </c>
      <c r="I12" s="24">
        <v>700</v>
      </c>
      <c r="J12" s="24">
        <v>700</v>
      </c>
      <c r="K12" s="5">
        <v>0</v>
      </c>
      <c r="L12" s="325"/>
    </row>
    <row r="13" spans="1:12" s="2" customFormat="1" ht="12.75">
      <c r="A13" s="30" t="s">
        <v>524</v>
      </c>
      <c r="B13" s="4" t="s">
        <v>524</v>
      </c>
      <c r="C13" s="4" t="s">
        <v>524</v>
      </c>
      <c r="D13" s="4" t="s">
        <v>100</v>
      </c>
      <c r="E13" s="65" t="s">
        <v>472</v>
      </c>
      <c r="F13" s="4" t="s">
        <v>530</v>
      </c>
      <c r="G13" s="65" t="s">
        <v>286</v>
      </c>
      <c r="H13" s="66">
        <f>SUM(H14:H15)</f>
        <v>77300</v>
      </c>
      <c r="I13" s="66">
        <f>SUM(I14:I15)</f>
        <v>77300</v>
      </c>
      <c r="J13" s="66">
        <f>SUM(J14:J15)</f>
        <v>75300</v>
      </c>
      <c r="K13" s="66">
        <f>SUM(K14:K15)</f>
        <v>0</v>
      </c>
      <c r="L13" s="340">
        <f>K13/J13*100</f>
        <v>0</v>
      </c>
    </row>
    <row r="14" spans="1:12" s="2" customFormat="1" ht="12.75">
      <c r="A14" s="30"/>
      <c r="B14" s="4"/>
      <c r="C14" s="4"/>
      <c r="D14" s="4"/>
      <c r="E14" s="218" t="s">
        <v>59</v>
      </c>
      <c r="F14" s="218" t="s">
        <v>530</v>
      </c>
      <c r="G14" s="218" t="s">
        <v>60</v>
      </c>
      <c r="H14" s="221">
        <v>1000</v>
      </c>
      <c r="I14" s="221">
        <v>1000</v>
      </c>
      <c r="J14" s="221">
        <v>1000</v>
      </c>
      <c r="K14" s="303">
        <v>0</v>
      </c>
      <c r="L14" s="330">
        <f>K14/J14*100</f>
        <v>0</v>
      </c>
    </row>
    <row r="15" spans="1:12" s="2" customFormat="1" ht="25.5">
      <c r="A15" s="30"/>
      <c r="B15" s="4"/>
      <c r="C15" s="4"/>
      <c r="D15" s="4"/>
      <c r="E15" s="218" t="s">
        <v>476</v>
      </c>
      <c r="F15" s="43" t="s">
        <v>62</v>
      </c>
      <c r="G15" s="4" t="s">
        <v>61</v>
      </c>
      <c r="H15" s="24">
        <v>76300</v>
      </c>
      <c r="I15" s="24">
        <v>76300</v>
      </c>
      <c r="J15" s="24">
        <v>74300</v>
      </c>
      <c r="K15" s="186">
        <v>0</v>
      </c>
      <c r="L15" s="330">
        <f>K15/J15*100</f>
        <v>0</v>
      </c>
    </row>
    <row r="16" spans="1:12" s="18" customFormat="1" ht="25.5">
      <c r="A16" s="53" t="s">
        <v>524</v>
      </c>
      <c r="B16" s="21" t="s">
        <v>557</v>
      </c>
      <c r="C16" s="21" t="s">
        <v>524</v>
      </c>
      <c r="D16" s="21" t="s">
        <v>524</v>
      </c>
      <c r="E16" s="21"/>
      <c r="F16" s="21" t="s">
        <v>524</v>
      </c>
      <c r="G16" s="62" t="s">
        <v>102</v>
      </c>
      <c r="H16" s="22">
        <f>SUM(H17:H23)</f>
        <v>19673</v>
      </c>
      <c r="I16" s="22">
        <f>SUM(I17:I23)</f>
        <v>19673</v>
      </c>
      <c r="J16" s="22">
        <f>SUM(J17:J23)</f>
        <v>19673</v>
      </c>
      <c r="K16" s="22">
        <f>SUM(K17:K23)</f>
        <v>5564.47</v>
      </c>
      <c r="L16" s="33">
        <f>K16/J16*100</f>
        <v>28.284806587709042</v>
      </c>
    </row>
    <row r="17" spans="1:12" s="68" customFormat="1" ht="12.75">
      <c r="A17" s="64" t="s">
        <v>524</v>
      </c>
      <c r="B17" s="65" t="s">
        <v>524</v>
      </c>
      <c r="C17" s="65" t="s">
        <v>524</v>
      </c>
      <c r="D17" s="218" t="s">
        <v>528</v>
      </c>
      <c r="E17" s="218" t="s">
        <v>534</v>
      </c>
      <c r="F17" s="218" t="s">
        <v>530</v>
      </c>
      <c r="G17" s="218" t="s">
        <v>53</v>
      </c>
      <c r="H17" s="221">
        <v>3</v>
      </c>
      <c r="I17" s="221">
        <v>3</v>
      </c>
      <c r="J17" s="221">
        <v>3</v>
      </c>
      <c r="K17" s="221">
        <v>1.06</v>
      </c>
      <c r="L17" s="324">
        <f>K17/J17*100</f>
        <v>35.333333333333336</v>
      </c>
    </row>
    <row r="18" spans="1:12" s="18" customFormat="1" ht="12.75">
      <c r="A18" s="53"/>
      <c r="B18" s="54"/>
      <c r="C18" s="54"/>
      <c r="D18" s="98" t="s">
        <v>528</v>
      </c>
      <c r="E18" s="98" t="s">
        <v>106</v>
      </c>
      <c r="F18" s="98" t="s">
        <v>530</v>
      </c>
      <c r="G18" s="289" t="s">
        <v>63</v>
      </c>
      <c r="H18" s="184">
        <v>900</v>
      </c>
      <c r="I18" s="184">
        <v>900</v>
      </c>
      <c r="J18" s="184">
        <v>900</v>
      </c>
      <c r="K18" s="184">
        <v>0</v>
      </c>
      <c r="L18" s="324">
        <f aca="true" t="shared" si="0" ref="L18:L23">K18/J18*100</f>
        <v>0</v>
      </c>
    </row>
    <row r="19" spans="1:12" s="2" customFormat="1" ht="25.5">
      <c r="A19" s="30" t="s">
        <v>524</v>
      </c>
      <c r="B19" s="4" t="s">
        <v>524</v>
      </c>
      <c r="C19" s="4" t="s">
        <v>524</v>
      </c>
      <c r="D19" s="4" t="s">
        <v>528</v>
      </c>
      <c r="E19" s="4" t="s">
        <v>538</v>
      </c>
      <c r="F19" s="4" t="s">
        <v>530</v>
      </c>
      <c r="G19" s="43" t="s">
        <v>38</v>
      </c>
      <c r="H19" s="24">
        <v>100</v>
      </c>
      <c r="I19" s="24">
        <v>100</v>
      </c>
      <c r="J19" s="24">
        <v>100</v>
      </c>
      <c r="K19" s="24">
        <v>21.91</v>
      </c>
      <c r="L19" s="324">
        <f t="shared" si="0"/>
        <v>21.91</v>
      </c>
    </row>
    <row r="20" spans="1:12" s="2" customFormat="1" ht="12.75">
      <c r="A20" s="30" t="s">
        <v>524</v>
      </c>
      <c r="B20" s="4" t="s">
        <v>524</v>
      </c>
      <c r="C20" s="4" t="s">
        <v>524</v>
      </c>
      <c r="D20" s="4" t="s">
        <v>528</v>
      </c>
      <c r="E20" s="4" t="s">
        <v>544</v>
      </c>
      <c r="F20" s="4" t="s">
        <v>530</v>
      </c>
      <c r="G20" s="4" t="s">
        <v>64</v>
      </c>
      <c r="H20" s="24">
        <v>700</v>
      </c>
      <c r="I20" s="24">
        <v>700</v>
      </c>
      <c r="J20" s="24">
        <v>700</v>
      </c>
      <c r="K20" s="24">
        <v>0</v>
      </c>
      <c r="L20" s="324">
        <f t="shared" si="0"/>
        <v>0</v>
      </c>
    </row>
    <row r="21" spans="1:12" s="2" customFormat="1" ht="38.25">
      <c r="A21" s="30" t="s">
        <v>524</v>
      </c>
      <c r="B21" s="4" t="s">
        <v>524</v>
      </c>
      <c r="C21" s="4" t="s">
        <v>524</v>
      </c>
      <c r="D21" s="4" t="s">
        <v>528</v>
      </c>
      <c r="E21" s="4" t="s">
        <v>81</v>
      </c>
      <c r="F21" s="4" t="s">
        <v>530</v>
      </c>
      <c r="G21" s="43" t="s">
        <v>39</v>
      </c>
      <c r="H21" s="24">
        <v>17000</v>
      </c>
      <c r="I21" s="24">
        <v>17000</v>
      </c>
      <c r="J21" s="24">
        <v>17000</v>
      </c>
      <c r="K21" s="24">
        <v>5396</v>
      </c>
      <c r="L21" s="324">
        <f t="shared" si="0"/>
        <v>31.741176470588233</v>
      </c>
    </row>
    <row r="22" spans="1:12" s="2" customFormat="1" ht="12.75">
      <c r="A22" s="30" t="s">
        <v>524</v>
      </c>
      <c r="B22" s="4" t="s">
        <v>524</v>
      </c>
      <c r="C22" s="4" t="s">
        <v>524</v>
      </c>
      <c r="D22" s="4" t="s">
        <v>528</v>
      </c>
      <c r="E22" s="4" t="s">
        <v>103</v>
      </c>
      <c r="F22" s="4" t="s">
        <v>530</v>
      </c>
      <c r="G22" s="4" t="s">
        <v>65</v>
      </c>
      <c r="H22" s="24">
        <v>370</v>
      </c>
      <c r="I22" s="24">
        <v>370</v>
      </c>
      <c r="J22" s="24">
        <v>370</v>
      </c>
      <c r="K22" s="24">
        <v>0</v>
      </c>
      <c r="L22" s="324">
        <f t="shared" si="0"/>
        <v>0</v>
      </c>
    </row>
    <row r="23" spans="1:12" s="2" customFormat="1" ht="12.75">
      <c r="A23" s="30" t="s">
        <v>524</v>
      </c>
      <c r="B23" s="4" t="s">
        <v>524</v>
      </c>
      <c r="C23" s="4" t="s">
        <v>524</v>
      </c>
      <c r="D23" s="4" t="s">
        <v>528</v>
      </c>
      <c r="E23" s="4" t="s">
        <v>552</v>
      </c>
      <c r="F23" s="4" t="s">
        <v>530</v>
      </c>
      <c r="G23" s="4" t="s">
        <v>66</v>
      </c>
      <c r="H23" s="24">
        <v>600</v>
      </c>
      <c r="I23" s="24">
        <v>600</v>
      </c>
      <c r="J23" s="24">
        <v>600</v>
      </c>
      <c r="K23" s="24">
        <v>145.5</v>
      </c>
      <c r="L23" s="324">
        <f t="shared" si="0"/>
        <v>24.25</v>
      </c>
    </row>
    <row r="24" spans="1:12" s="18" customFormat="1" ht="12.75">
      <c r="A24" s="53" t="s">
        <v>524</v>
      </c>
      <c r="B24" s="21" t="s">
        <v>74</v>
      </c>
      <c r="C24" s="21" t="s">
        <v>526</v>
      </c>
      <c r="D24" s="21" t="s">
        <v>524</v>
      </c>
      <c r="E24" s="21" t="s">
        <v>524</v>
      </c>
      <c r="F24" s="21" t="s">
        <v>524</v>
      </c>
      <c r="G24" s="21" t="s">
        <v>563</v>
      </c>
      <c r="H24" s="22">
        <f>H25+H54</f>
        <v>2724</v>
      </c>
      <c r="I24" s="22">
        <f>I25+I54</f>
        <v>2724</v>
      </c>
      <c r="J24" s="22">
        <f>J25+J54</f>
        <v>2724</v>
      </c>
      <c r="K24" s="22">
        <f>K25+K54</f>
        <v>813.4999999999998</v>
      </c>
      <c r="L24" s="33">
        <f>K24/J24*100</f>
        <v>29.86417033773861</v>
      </c>
    </row>
    <row r="25" spans="1:12" s="18" customFormat="1" ht="12.75">
      <c r="A25" s="53"/>
      <c r="B25" s="54"/>
      <c r="C25" s="54"/>
      <c r="D25" s="54"/>
      <c r="E25" s="54" t="s">
        <v>387</v>
      </c>
      <c r="F25" s="54"/>
      <c r="G25" s="54" t="s">
        <v>297</v>
      </c>
      <c r="H25" s="55">
        <f>SUM(H26:H53)</f>
        <v>1029</v>
      </c>
      <c r="I25" s="55">
        <f>SUM(I26:I53)</f>
        <v>1029</v>
      </c>
      <c r="J25" s="55">
        <f>SUM(J26:J53)</f>
        <v>1029</v>
      </c>
      <c r="K25" s="55">
        <f>SUM(K26:K53)</f>
        <v>752.4499999999998</v>
      </c>
      <c r="L25" s="33">
        <f aca="true" t="shared" si="1" ref="L25:L69">K25/J25*100</f>
        <v>73.12439261418852</v>
      </c>
    </row>
    <row r="26" spans="1:12" s="18" customFormat="1" ht="12.75">
      <c r="A26" s="53"/>
      <c r="B26" s="54"/>
      <c r="C26" s="54"/>
      <c r="D26" s="231" t="s">
        <v>95</v>
      </c>
      <c r="E26" s="231" t="s">
        <v>529</v>
      </c>
      <c r="F26" s="231" t="s">
        <v>485</v>
      </c>
      <c r="G26" s="231" t="s">
        <v>407</v>
      </c>
      <c r="H26" s="233">
        <v>0</v>
      </c>
      <c r="I26" s="233">
        <v>0</v>
      </c>
      <c r="J26" s="233">
        <v>271</v>
      </c>
      <c r="K26" s="233">
        <v>270.45</v>
      </c>
      <c r="L26" s="220">
        <f t="shared" si="1"/>
        <v>99.7970479704797</v>
      </c>
    </row>
    <row r="27" spans="1:12" s="18" customFormat="1" ht="12.75">
      <c r="A27" s="53"/>
      <c r="B27" s="54"/>
      <c r="C27" s="54"/>
      <c r="D27" s="231" t="s">
        <v>95</v>
      </c>
      <c r="E27" s="231" t="s">
        <v>529</v>
      </c>
      <c r="F27" s="231" t="s">
        <v>487</v>
      </c>
      <c r="G27" s="231" t="s">
        <v>408</v>
      </c>
      <c r="H27" s="233">
        <v>0</v>
      </c>
      <c r="I27" s="233">
        <v>0</v>
      </c>
      <c r="J27" s="233">
        <v>48</v>
      </c>
      <c r="K27" s="233">
        <v>47.73</v>
      </c>
      <c r="L27" s="220">
        <f t="shared" si="1"/>
        <v>99.43749999999999</v>
      </c>
    </row>
    <row r="28" spans="1:12" s="18" customFormat="1" ht="12.75">
      <c r="A28" s="53"/>
      <c r="B28" s="54"/>
      <c r="C28" s="54"/>
      <c r="D28" s="231" t="s">
        <v>95</v>
      </c>
      <c r="E28" s="231" t="s">
        <v>529</v>
      </c>
      <c r="F28" s="231" t="s">
        <v>530</v>
      </c>
      <c r="G28" s="231" t="s">
        <v>409</v>
      </c>
      <c r="H28" s="233">
        <v>760</v>
      </c>
      <c r="I28" s="233">
        <v>760</v>
      </c>
      <c r="J28" s="233">
        <v>441</v>
      </c>
      <c r="K28" s="233">
        <v>239.36</v>
      </c>
      <c r="L28" s="220">
        <f t="shared" si="1"/>
        <v>54.276643990929706</v>
      </c>
    </row>
    <row r="29" spans="1:12" s="18" customFormat="1" ht="12.75">
      <c r="A29" s="53"/>
      <c r="B29" s="54"/>
      <c r="C29" s="54"/>
      <c r="D29" s="231" t="s">
        <v>95</v>
      </c>
      <c r="E29" s="231" t="s">
        <v>531</v>
      </c>
      <c r="F29" s="231" t="s">
        <v>485</v>
      </c>
      <c r="G29" s="231" t="s">
        <v>564</v>
      </c>
      <c r="H29" s="233">
        <v>0</v>
      </c>
      <c r="I29" s="233">
        <v>0</v>
      </c>
      <c r="J29" s="233">
        <v>5</v>
      </c>
      <c r="K29" s="233">
        <v>4.99</v>
      </c>
      <c r="L29" s="220">
        <f t="shared" si="1"/>
        <v>99.8</v>
      </c>
    </row>
    <row r="30" spans="1:12" s="18" customFormat="1" ht="12.75">
      <c r="A30" s="53"/>
      <c r="B30" s="54"/>
      <c r="C30" s="54"/>
      <c r="D30" s="231" t="s">
        <v>95</v>
      </c>
      <c r="E30" s="231" t="s">
        <v>531</v>
      </c>
      <c r="F30" s="231" t="s">
        <v>487</v>
      </c>
      <c r="G30" s="231" t="s">
        <v>565</v>
      </c>
      <c r="H30" s="233">
        <v>0</v>
      </c>
      <c r="I30" s="233">
        <v>0</v>
      </c>
      <c r="J30" s="233">
        <v>1</v>
      </c>
      <c r="K30" s="233">
        <v>0.88</v>
      </c>
      <c r="L30" s="220">
        <f t="shared" si="1"/>
        <v>88</v>
      </c>
    </row>
    <row r="31" spans="1:12" s="2" customFormat="1" ht="13.5" thickBot="1">
      <c r="A31" s="285" t="s">
        <v>524</v>
      </c>
      <c r="B31" s="199" t="s">
        <v>524</v>
      </c>
      <c r="C31" s="199"/>
      <c r="D31" s="231" t="s">
        <v>95</v>
      </c>
      <c r="E31" s="231" t="s">
        <v>531</v>
      </c>
      <c r="F31" s="231" t="s">
        <v>530</v>
      </c>
      <c r="G31" s="231" t="s">
        <v>566</v>
      </c>
      <c r="H31" s="286">
        <v>38</v>
      </c>
      <c r="I31" s="286">
        <v>38</v>
      </c>
      <c r="J31" s="286">
        <v>32</v>
      </c>
      <c r="K31" s="286">
        <v>12.51</v>
      </c>
      <c r="L31" s="220">
        <f t="shared" si="1"/>
        <v>39.09375</v>
      </c>
    </row>
    <row r="32" spans="1:12" s="1" customFormat="1" ht="38.25">
      <c r="A32" s="26" t="s">
        <v>135</v>
      </c>
      <c r="B32" s="27" t="s">
        <v>134</v>
      </c>
      <c r="C32" s="27" t="s">
        <v>136</v>
      </c>
      <c r="D32" s="27" t="s">
        <v>137</v>
      </c>
      <c r="E32" s="27" t="s">
        <v>518</v>
      </c>
      <c r="F32" s="27" t="s">
        <v>519</v>
      </c>
      <c r="G32" s="27" t="s">
        <v>520</v>
      </c>
      <c r="H32" s="28" t="s">
        <v>521</v>
      </c>
      <c r="I32" s="259" t="s">
        <v>400</v>
      </c>
      <c r="J32" s="28" t="s">
        <v>522</v>
      </c>
      <c r="K32" s="28" t="s">
        <v>523</v>
      </c>
      <c r="L32" s="327" t="s">
        <v>138</v>
      </c>
    </row>
    <row r="33" spans="1:12" s="18" customFormat="1" ht="12.75">
      <c r="A33" s="53"/>
      <c r="B33" s="54"/>
      <c r="C33" s="54"/>
      <c r="D33" s="231" t="s">
        <v>95</v>
      </c>
      <c r="E33" s="231" t="s">
        <v>439</v>
      </c>
      <c r="F33" s="231" t="s">
        <v>485</v>
      </c>
      <c r="G33" s="231" t="s">
        <v>567</v>
      </c>
      <c r="H33" s="233">
        <v>0</v>
      </c>
      <c r="I33" s="233">
        <v>0</v>
      </c>
      <c r="J33" s="233">
        <v>22.1</v>
      </c>
      <c r="K33" s="233">
        <v>22.04</v>
      </c>
      <c r="L33" s="220">
        <f t="shared" si="1"/>
        <v>99.7285067873303</v>
      </c>
    </row>
    <row r="34" spans="1:12" s="18" customFormat="1" ht="12.75">
      <c r="A34" s="53"/>
      <c r="B34" s="54"/>
      <c r="C34" s="54"/>
      <c r="D34" s="231" t="s">
        <v>95</v>
      </c>
      <c r="E34" s="231" t="s">
        <v>439</v>
      </c>
      <c r="F34" s="231" t="s">
        <v>487</v>
      </c>
      <c r="G34" s="231" t="s">
        <v>568</v>
      </c>
      <c r="H34" s="233">
        <v>0</v>
      </c>
      <c r="I34" s="233">
        <v>0</v>
      </c>
      <c r="J34" s="233">
        <v>3.9</v>
      </c>
      <c r="K34" s="233">
        <v>3.9</v>
      </c>
      <c r="L34" s="220">
        <f t="shared" si="1"/>
        <v>100</v>
      </c>
    </row>
    <row r="35" spans="1:12" s="2" customFormat="1" ht="12.75">
      <c r="A35" s="285" t="s">
        <v>524</v>
      </c>
      <c r="B35" s="199" t="s">
        <v>524</v>
      </c>
      <c r="C35" s="199"/>
      <c r="D35" s="231" t="s">
        <v>95</v>
      </c>
      <c r="E35" s="231" t="s">
        <v>439</v>
      </c>
      <c r="F35" s="231" t="s">
        <v>530</v>
      </c>
      <c r="G35" s="231" t="s">
        <v>569</v>
      </c>
      <c r="H35" s="286">
        <v>38</v>
      </c>
      <c r="I35" s="286">
        <v>38</v>
      </c>
      <c r="J35" s="286">
        <v>12</v>
      </c>
      <c r="K35" s="286">
        <v>11.42</v>
      </c>
      <c r="L35" s="220">
        <f t="shared" si="1"/>
        <v>95.16666666666667</v>
      </c>
    </row>
    <row r="36" spans="1:12" s="18" customFormat="1" ht="12.75">
      <c r="A36" s="53"/>
      <c r="B36" s="54"/>
      <c r="C36" s="54"/>
      <c r="D36" s="231" t="s">
        <v>95</v>
      </c>
      <c r="E36" s="231" t="s">
        <v>532</v>
      </c>
      <c r="F36" s="231" t="s">
        <v>485</v>
      </c>
      <c r="G36" s="231" t="s">
        <v>570</v>
      </c>
      <c r="H36" s="233">
        <v>0</v>
      </c>
      <c r="I36" s="233">
        <v>0</v>
      </c>
      <c r="J36" s="233">
        <v>4</v>
      </c>
      <c r="K36" s="233">
        <v>3.79</v>
      </c>
      <c r="L36" s="220">
        <f t="shared" si="1"/>
        <v>94.75</v>
      </c>
    </row>
    <row r="37" spans="1:12" s="18" customFormat="1" ht="12.75">
      <c r="A37" s="53"/>
      <c r="B37" s="54"/>
      <c r="C37" s="54"/>
      <c r="D37" s="231" t="s">
        <v>95</v>
      </c>
      <c r="E37" s="231" t="s">
        <v>532</v>
      </c>
      <c r="F37" s="231" t="s">
        <v>487</v>
      </c>
      <c r="G37" s="231" t="s">
        <v>571</v>
      </c>
      <c r="H37" s="233">
        <v>0</v>
      </c>
      <c r="I37" s="233">
        <v>0</v>
      </c>
      <c r="J37" s="233">
        <v>1</v>
      </c>
      <c r="K37" s="233">
        <v>0.67</v>
      </c>
      <c r="L37" s="220">
        <f t="shared" si="1"/>
        <v>67</v>
      </c>
    </row>
    <row r="38" spans="1:12" s="2" customFormat="1" ht="12.75">
      <c r="A38" s="285" t="s">
        <v>524</v>
      </c>
      <c r="B38" s="199" t="s">
        <v>524</v>
      </c>
      <c r="C38" s="199"/>
      <c r="D38" s="231" t="s">
        <v>95</v>
      </c>
      <c r="E38" s="231" t="s">
        <v>532</v>
      </c>
      <c r="F38" s="231" t="s">
        <v>530</v>
      </c>
      <c r="G38" s="231" t="s">
        <v>572</v>
      </c>
      <c r="H38" s="286">
        <v>11</v>
      </c>
      <c r="I38" s="286">
        <v>11</v>
      </c>
      <c r="J38" s="286">
        <v>6</v>
      </c>
      <c r="K38" s="286">
        <v>3.28</v>
      </c>
      <c r="L38" s="220">
        <f t="shared" si="1"/>
        <v>54.666666666666664</v>
      </c>
    </row>
    <row r="39" spans="1:12" s="18" customFormat="1" ht="12.75">
      <c r="A39" s="53"/>
      <c r="B39" s="54"/>
      <c r="C39" s="54"/>
      <c r="D39" s="231" t="s">
        <v>95</v>
      </c>
      <c r="E39" s="231" t="s">
        <v>533</v>
      </c>
      <c r="F39" s="231" t="s">
        <v>485</v>
      </c>
      <c r="G39" s="231" t="s">
        <v>573</v>
      </c>
      <c r="H39" s="233">
        <v>0</v>
      </c>
      <c r="I39" s="233">
        <v>0</v>
      </c>
      <c r="J39" s="233">
        <v>38</v>
      </c>
      <c r="K39" s="233">
        <v>37.85</v>
      </c>
      <c r="L39" s="220">
        <f t="shared" si="1"/>
        <v>99.60526315789474</v>
      </c>
    </row>
    <row r="40" spans="1:12" s="18" customFormat="1" ht="12.75">
      <c r="A40" s="53"/>
      <c r="B40" s="54"/>
      <c r="C40" s="54"/>
      <c r="D40" s="231" t="s">
        <v>95</v>
      </c>
      <c r="E40" s="231" t="s">
        <v>533</v>
      </c>
      <c r="F40" s="231" t="s">
        <v>487</v>
      </c>
      <c r="G40" s="231" t="s">
        <v>574</v>
      </c>
      <c r="H40" s="233">
        <v>0</v>
      </c>
      <c r="I40" s="233">
        <v>0</v>
      </c>
      <c r="J40" s="233">
        <v>7</v>
      </c>
      <c r="K40" s="233">
        <v>6.69</v>
      </c>
      <c r="L40" s="220">
        <f t="shared" si="1"/>
        <v>95.57142857142857</v>
      </c>
    </row>
    <row r="41" spans="1:12" s="2" customFormat="1" ht="12.75">
      <c r="A41" s="285" t="s">
        <v>524</v>
      </c>
      <c r="B41" s="199" t="s">
        <v>524</v>
      </c>
      <c r="C41" s="199"/>
      <c r="D41" s="231" t="s">
        <v>95</v>
      </c>
      <c r="E41" s="231" t="s">
        <v>533</v>
      </c>
      <c r="F41" s="231" t="s">
        <v>530</v>
      </c>
      <c r="G41" s="231" t="s">
        <v>575</v>
      </c>
      <c r="H41" s="286">
        <v>107</v>
      </c>
      <c r="I41" s="286">
        <v>107</v>
      </c>
      <c r="J41" s="286">
        <v>62</v>
      </c>
      <c r="K41" s="286">
        <v>33.43</v>
      </c>
      <c r="L41" s="220">
        <f t="shared" si="1"/>
        <v>53.91935483870968</v>
      </c>
    </row>
    <row r="42" spans="1:12" s="18" customFormat="1" ht="12.75">
      <c r="A42" s="53"/>
      <c r="B42" s="54"/>
      <c r="C42" s="54"/>
      <c r="D42" s="231" t="s">
        <v>95</v>
      </c>
      <c r="E42" s="231" t="s">
        <v>534</v>
      </c>
      <c r="F42" s="231" t="s">
        <v>485</v>
      </c>
      <c r="G42" s="231" t="s">
        <v>576</v>
      </c>
      <c r="H42" s="233">
        <v>0</v>
      </c>
      <c r="I42" s="233">
        <v>0</v>
      </c>
      <c r="J42" s="233">
        <v>2.4</v>
      </c>
      <c r="K42" s="233">
        <v>2.16</v>
      </c>
      <c r="L42" s="220">
        <f t="shared" si="1"/>
        <v>90.00000000000001</v>
      </c>
    </row>
    <row r="43" spans="1:12" s="18" customFormat="1" ht="12.75">
      <c r="A43" s="53"/>
      <c r="B43" s="54"/>
      <c r="C43" s="54"/>
      <c r="D43" s="231" t="s">
        <v>95</v>
      </c>
      <c r="E43" s="231" t="s">
        <v>534</v>
      </c>
      <c r="F43" s="231" t="s">
        <v>487</v>
      </c>
      <c r="G43" s="231" t="s">
        <v>577</v>
      </c>
      <c r="H43" s="233">
        <v>0</v>
      </c>
      <c r="I43" s="233">
        <v>0</v>
      </c>
      <c r="J43" s="233">
        <v>0.6</v>
      </c>
      <c r="K43" s="233">
        <v>0.39</v>
      </c>
      <c r="L43" s="220">
        <f t="shared" si="1"/>
        <v>65</v>
      </c>
    </row>
    <row r="44" spans="1:12" s="2" customFormat="1" ht="12.75">
      <c r="A44" s="285" t="s">
        <v>524</v>
      </c>
      <c r="B44" s="199" t="s">
        <v>524</v>
      </c>
      <c r="C44" s="199"/>
      <c r="D44" s="231" t="s">
        <v>95</v>
      </c>
      <c r="E44" s="231" t="s">
        <v>534</v>
      </c>
      <c r="F44" s="231" t="s">
        <v>530</v>
      </c>
      <c r="G44" s="231" t="s">
        <v>578</v>
      </c>
      <c r="H44" s="286">
        <v>7</v>
      </c>
      <c r="I44" s="286">
        <v>7</v>
      </c>
      <c r="J44" s="286">
        <v>4</v>
      </c>
      <c r="K44" s="286">
        <v>2.37</v>
      </c>
      <c r="L44" s="220">
        <f t="shared" si="1"/>
        <v>59.25</v>
      </c>
    </row>
    <row r="45" spans="1:12" s="18" customFormat="1" ht="12.75">
      <c r="A45" s="53"/>
      <c r="B45" s="54"/>
      <c r="C45" s="54"/>
      <c r="D45" s="231" t="s">
        <v>95</v>
      </c>
      <c r="E45" s="231" t="s">
        <v>535</v>
      </c>
      <c r="F45" s="231" t="s">
        <v>485</v>
      </c>
      <c r="G45" s="231" t="s">
        <v>579</v>
      </c>
      <c r="H45" s="233">
        <v>0</v>
      </c>
      <c r="I45" s="233">
        <v>0</v>
      </c>
      <c r="J45" s="233">
        <v>8.5</v>
      </c>
      <c r="K45" s="233">
        <v>8.11</v>
      </c>
      <c r="L45" s="220">
        <f t="shared" si="1"/>
        <v>95.41176470588235</v>
      </c>
    </row>
    <row r="46" spans="1:12" s="18" customFormat="1" ht="12.75">
      <c r="A46" s="53"/>
      <c r="B46" s="54"/>
      <c r="C46" s="54"/>
      <c r="D46" s="231" t="s">
        <v>95</v>
      </c>
      <c r="E46" s="231" t="s">
        <v>535</v>
      </c>
      <c r="F46" s="231" t="s">
        <v>487</v>
      </c>
      <c r="G46" s="231" t="s">
        <v>580</v>
      </c>
      <c r="H46" s="233">
        <v>0</v>
      </c>
      <c r="I46" s="233">
        <v>0</v>
      </c>
      <c r="J46" s="233">
        <v>1.5</v>
      </c>
      <c r="K46" s="233">
        <v>1.43</v>
      </c>
      <c r="L46" s="220">
        <f t="shared" si="1"/>
        <v>95.33333333333333</v>
      </c>
    </row>
    <row r="47" spans="1:12" s="2" customFormat="1" ht="12.75">
      <c r="A47" s="285" t="s">
        <v>524</v>
      </c>
      <c r="B47" s="199" t="s">
        <v>524</v>
      </c>
      <c r="C47" s="199"/>
      <c r="D47" s="231" t="s">
        <v>95</v>
      </c>
      <c r="E47" s="231" t="s">
        <v>535</v>
      </c>
      <c r="F47" s="231" t="s">
        <v>530</v>
      </c>
      <c r="G47" s="231" t="s">
        <v>581</v>
      </c>
      <c r="H47" s="286">
        <v>23</v>
      </c>
      <c r="I47" s="286">
        <v>23</v>
      </c>
      <c r="J47" s="286">
        <v>13</v>
      </c>
      <c r="K47" s="286">
        <v>7.08</v>
      </c>
      <c r="L47" s="220">
        <f t="shared" si="1"/>
        <v>54.46153846153846</v>
      </c>
    </row>
    <row r="48" spans="1:12" s="18" customFormat="1" ht="12.75">
      <c r="A48" s="53"/>
      <c r="B48" s="54"/>
      <c r="C48" s="54"/>
      <c r="D48" s="231" t="s">
        <v>95</v>
      </c>
      <c r="E48" s="231" t="s">
        <v>536</v>
      </c>
      <c r="F48" s="231" t="s">
        <v>485</v>
      </c>
      <c r="G48" s="231" t="s">
        <v>582</v>
      </c>
      <c r="H48" s="233">
        <v>0</v>
      </c>
      <c r="I48" s="233">
        <v>0</v>
      </c>
      <c r="J48" s="233">
        <v>3</v>
      </c>
      <c r="K48" s="233">
        <v>2.7</v>
      </c>
      <c r="L48" s="220">
        <f t="shared" si="1"/>
        <v>90</v>
      </c>
    </row>
    <row r="49" spans="1:12" s="18" customFormat="1" ht="12.75">
      <c r="A49" s="53"/>
      <c r="B49" s="54"/>
      <c r="C49" s="54"/>
      <c r="D49" s="231" t="s">
        <v>95</v>
      </c>
      <c r="E49" s="231" t="s">
        <v>536</v>
      </c>
      <c r="F49" s="231" t="s">
        <v>487</v>
      </c>
      <c r="G49" s="231" t="s">
        <v>583</v>
      </c>
      <c r="H49" s="233">
        <v>0</v>
      </c>
      <c r="I49" s="233">
        <v>0</v>
      </c>
      <c r="J49" s="233">
        <v>1</v>
      </c>
      <c r="K49" s="233">
        <v>0.47</v>
      </c>
      <c r="L49" s="220">
        <f t="shared" si="1"/>
        <v>47</v>
      </c>
    </row>
    <row r="50" spans="1:12" s="2" customFormat="1" ht="12.75">
      <c r="A50" s="285" t="s">
        <v>524</v>
      </c>
      <c r="B50" s="199" t="s">
        <v>524</v>
      </c>
      <c r="C50" s="199"/>
      <c r="D50" s="231" t="s">
        <v>95</v>
      </c>
      <c r="E50" s="231" t="s">
        <v>536</v>
      </c>
      <c r="F50" s="231" t="s">
        <v>530</v>
      </c>
      <c r="G50" s="231" t="s">
        <v>584</v>
      </c>
      <c r="H50" s="286">
        <v>8</v>
      </c>
      <c r="I50" s="286">
        <v>8</v>
      </c>
      <c r="J50" s="286">
        <v>4</v>
      </c>
      <c r="K50" s="286">
        <v>2.29</v>
      </c>
      <c r="L50" s="220">
        <f t="shared" si="1"/>
        <v>57.25</v>
      </c>
    </row>
    <row r="51" spans="1:12" s="18" customFormat="1" ht="12.75">
      <c r="A51" s="53"/>
      <c r="B51" s="54"/>
      <c r="C51" s="54"/>
      <c r="D51" s="231" t="s">
        <v>95</v>
      </c>
      <c r="E51" s="231" t="s">
        <v>537</v>
      </c>
      <c r="F51" s="231" t="s">
        <v>485</v>
      </c>
      <c r="G51" s="231" t="s">
        <v>585</v>
      </c>
      <c r="H51" s="233">
        <v>0</v>
      </c>
      <c r="I51" s="233">
        <v>0</v>
      </c>
      <c r="J51" s="233">
        <v>13</v>
      </c>
      <c r="K51" s="233">
        <v>12.85</v>
      </c>
      <c r="L51" s="220">
        <f t="shared" si="1"/>
        <v>98.84615384615384</v>
      </c>
    </row>
    <row r="52" spans="1:12" s="18" customFormat="1" ht="12.75">
      <c r="A52" s="53"/>
      <c r="B52" s="54"/>
      <c r="C52" s="54"/>
      <c r="D52" s="231" t="s">
        <v>95</v>
      </c>
      <c r="E52" s="231" t="s">
        <v>537</v>
      </c>
      <c r="F52" s="231" t="s">
        <v>487</v>
      </c>
      <c r="G52" s="231" t="s">
        <v>586</v>
      </c>
      <c r="H52" s="233">
        <v>0</v>
      </c>
      <c r="I52" s="233">
        <v>0</v>
      </c>
      <c r="J52" s="233">
        <v>3</v>
      </c>
      <c r="K52" s="233">
        <v>2.27</v>
      </c>
      <c r="L52" s="220">
        <f t="shared" si="1"/>
        <v>75.66666666666667</v>
      </c>
    </row>
    <row r="53" spans="1:12" s="2" customFormat="1" ht="12.75">
      <c r="A53" s="285" t="s">
        <v>524</v>
      </c>
      <c r="B53" s="199" t="s">
        <v>524</v>
      </c>
      <c r="C53" s="199"/>
      <c r="D53" s="231" t="s">
        <v>95</v>
      </c>
      <c r="E53" s="231" t="s">
        <v>537</v>
      </c>
      <c r="F53" s="231" t="s">
        <v>530</v>
      </c>
      <c r="G53" s="231" t="s">
        <v>587</v>
      </c>
      <c r="H53" s="286">
        <v>37</v>
      </c>
      <c r="I53" s="286">
        <v>37</v>
      </c>
      <c r="J53" s="286">
        <v>21</v>
      </c>
      <c r="K53" s="286">
        <v>11.34</v>
      </c>
      <c r="L53" s="220">
        <f t="shared" si="1"/>
        <v>54</v>
      </c>
    </row>
    <row r="54" spans="1:12" s="2" customFormat="1" ht="12.75">
      <c r="A54" s="285"/>
      <c r="B54" s="199"/>
      <c r="C54" s="199"/>
      <c r="D54" s="223" t="s">
        <v>95</v>
      </c>
      <c r="E54" s="223" t="s">
        <v>151</v>
      </c>
      <c r="F54" s="223" t="s">
        <v>530</v>
      </c>
      <c r="G54" s="223" t="s">
        <v>517</v>
      </c>
      <c r="H54" s="183">
        <f>SUM(H55:H56)</f>
        <v>1695</v>
      </c>
      <c r="I54" s="183">
        <f>SUM(I55:I56)</f>
        <v>1695</v>
      </c>
      <c r="J54" s="183">
        <f>SUM(J55:J56)</f>
        <v>1695</v>
      </c>
      <c r="K54" s="183">
        <f>SUM(K55:K56)</f>
        <v>61.05</v>
      </c>
      <c r="L54" s="265">
        <f t="shared" si="1"/>
        <v>3.6017699115044244</v>
      </c>
    </row>
    <row r="55" spans="1:12" s="228" customFormat="1" ht="12.75">
      <c r="A55" s="30"/>
      <c r="B55" s="4"/>
      <c r="C55" s="4"/>
      <c r="D55" s="218" t="s">
        <v>95</v>
      </c>
      <c r="E55" s="218" t="s">
        <v>538</v>
      </c>
      <c r="F55" s="218" t="s">
        <v>530</v>
      </c>
      <c r="G55" s="218" t="s">
        <v>588</v>
      </c>
      <c r="H55" s="221">
        <v>700</v>
      </c>
      <c r="I55" s="221">
        <v>700</v>
      </c>
      <c r="J55" s="221">
        <v>700</v>
      </c>
      <c r="K55" s="221">
        <v>0</v>
      </c>
      <c r="L55" s="220">
        <f t="shared" si="1"/>
        <v>0</v>
      </c>
    </row>
    <row r="56" spans="1:12" s="228" customFormat="1" ht="12.75">
      <c r="A56" s="30"/>
      <c r="B56" s="4"/>
      <c r="C56" s="4"/>
      <c r="D56" s="218" t="s">
        <v>95</v>
      </c>
      <c r="E56" s="218" t="s">
        <v>552</v>
      </c>
      <c r="F56" s="218" t="s">
        <v>530</v>
      </c>
      <c r="G56" s="218" t="s">
        <v>40</v>
      </c>
      <c r="H56" s="221">
        <v>995</v>
      </c>
      <c r="I56" s="221">
        <v>995</v>
      </c>
      <c r="J56" s="221">
        <v>995</v>
      </c>
      <c r="K56" s="221">
        <v>61.05</v>
      </c>
      <c r="L56" s="220">
        <f t="shared" si="1"/>
        <v>6.135678391959798</v>
      </c>
    </row>
    <row r="57" spans="1:12" s="2" customFormat="1" ht="12.75">
      <c r="A57" s="64" t="s">
        <v>97</v>
      </c>
      <c r="B57" s="65" t="s">
        <v>74</v>
      </c>
      <c r="C57" s="332" t="s">
        <v>557</v>
      </c>
      <c r="D57" s="332" t="s">
        <v>104</v>
      </c>
      <c r="E57" s="332"/>
      <c r="F57" s="332"/>
      <c r="G57" s="332" t="s">
        <v>590</v>
      </c>
      <c r="H57" s="333">
        <f>SUM(H58:H70)</f>
        <v>2995</v>
      </c>
      <c r="I57" s="333">
        <f>SUM(I58:I70)</f>
        <v>2995</v>
      </c>
      <c r="J57" s="333">
        <f>SUM(J58:J70)</f>
        <v>2995</v>
      </c>
      <c r="K57" s="333">
        <f>SUM(K58:K70)</f>
        <v>408.2</v>
      </c>
      <c r="L57" s="265">
        <f t="shared" si="1"/>
        <v>13.629382303839732</v>
      </c>
    </row>
    <row r="58" spans="1:12" s="228" customFormat="1" ht="12.75">
      <c r="A58" s="304"/>
      <c r="B58" s="218"/>
      <c r="C58" s="218"/>
      <c r="D58" s="218" t="s">
        <v>104</v>
      </c>
      <c r="E58" s="218" t="s">
        <v>106</v>
      </c>
      <c r="F58" s="218" t="s">
        <v>530</v>
      </c>
      <c r="G58" s="218" t="s">
        <v>591</v>
      </c>
      <c r="H58" s="221">
        <v>20</v>
      </c>
      <c r="I58" s="221">
        <v>20</v>
      </c>
      <c r="J58" s="221">
        <v>20</v>
      </c>
      <c r="K58" s="221">
        <v>0</v>
      </c>
      <c r="L58" s="220">
        <f t="shared" si="1"/>
        <v>0</v>
      </c>
    </row>
    <row r="59" spans="1:12" s="68" customFormat="1" ht="25.5">
      <c r="A59" s="64"/>
      <c r="B59" s="65"/>
      <c r="C59" s="65"/>
      <c r="D59" s="218" t="s">
        <v>104</v>
      </c>
      <c r="E59" s="218" t="s">
        <v>538</v>
      </c>
      <c r="F59" s="218" t="s">
        <v>530</v>
      </c>
      <c r="G59" s="226" t="s">
        <v>41</v>
      </c>
      <c r="H59" s="221">
        <v>500</v>
      </c>
      <c r="I59" s="221">
        <v>500</v>
      </c>
      <c r="J59" s="221">
        <v>391</v>
      </c>
      <c r="K59" s="221">
        <v>20.81</v>
      </c>
      <c r="L59" s="220">
        <f t="shared" si="1"/>
        <v>5.322250639386189</v>
      </c>
    </row>
    <row r="60" spans="1:12" s="68" customFormat="1" ht="12.75">
      <c r="A60" s="64"/>
      <c r="B60" s="65"/>
      <c r="C60" s="65"/>
      <c r="D60" s="218" t="s">
        <v>104</v>
      </c>
      <c r="E60" s="218" t="s">
        <v>538</v>
      </c>
      <c r="F60" s="218" t="s">
        <v>485</v>
      </c>
      <c r="G60" s="226" t="s">
        <v>592</v>
      </c>
      <c r="H60" s="221">
        <v>0</v>
      </c>
      <c r="I60" s="221">
        <v>0</v>
      </c>
      <c r="J60" s="221">
        <v>92</v>
      </c>
      <c r="K60" s="221">
        <v>91.12</v>
      </c>
      <c r="L60" s="220">
        <f t="shared" si="1"/>
        <v>99.04347826086956</v>
      </c>
    </row>
    <row r="61" spans="1:12" s="68" customFormat="1" ht="12.75">
      <c r="A61" s="64"/>
      <c r="B61" s="65"/>
      <c r="C61" s="65"/>
      <c r="D61" s="218" t="s">
        <v>104</v>
      </c>
      <c r="E61" s="218" t="s">
        <v>538</v>
      </c>
      <c r="F61" s="218" t="s">
        <v>487</v>
      </c>
      <c r="G61" s="226" t="s">
        <v>593</v>
      </c>
      <c r="H61" s="221">
        <v>0</v>
      </c>
      <c r="I61" s="221">
        <v>0</v>
      </c>
      <c r="J61" s="221">
        <v>17</v>
      </c>
      <c r="K61" s="221">
        <v>16.08</v>
      </c>
      <c r="L61" s="220">
        <f t="shared" si="1"/>
        <v>94.58823529411764</v>
      </c>
    </row>
    <row r="62" spans="1:12" s="159" customFormat="1" ht="12.75">
      <c r="A62" s="155"/>
      <c r="B62" s="156"/>
      <c r="C62" s="156"/>
      <c r="D62" s="157" t="s">
        <v>104</v>
      </c>
      <c r="E62" s="160" t="s">
        <v>540</v>
      </c>
      <c r="F62" s="160" t="s">
        <v>530</v>
      </c>
      <c r="G62" s="160" t="s">
        <v>42</v>
      </c>
      <c r="H62" s="158">
        <v>250</v>
      </c>
      <c r="I62" s="158">
        <v>250</v>
      </c>
      <c r="J62" s="158">
        <v>250</v>
      </c>
      <c r="K62" s="158">
        <v>8.05</v>
      </c>
      <c r="L62" s="220">
        <f t="shared" si="1"/>
        <v>3.2199999999999998</v>
      </c>
    </row>
    <row r="63" spans="1:12" s="159" customFormat="1" ht="12.75">
      <c r="A63" s="155"/>
      <c r="B63" s="156"/>
      <c r="C63" s="156"/>
      <c r="D63" s="157" t="s">
        <v>104</v>
      </c>
      <c r="E63" s="160" t="s">
        <v>393</v>
      </c>
      <c r="F63" s="160" t="s">
        <v>530</v>
      </c>
      <c r="G63" s="160" t="s">
        <v>395</v>
      </c>
      <c r="H63" s="158">
        <v>240</v>
      </c>
      <c r="I63" s="158">
        <v>240</v>
      </c>
      <c r="J63" s="158">
        <v>240</v>
      </c>
      <c r="K63" s="158">
        <v>0</v>
      </c>
      <c r="L63" s="220">
        <f t="shared" si="1"/>
        <v>0</v>
      </c>
    </row>
    <row r="64" spans="1:12" s="68" customFormat="1" ht="12.75">
      <c r="A64" s="64"/>
      <c r="B64" s="65"/>
      <c r="C64" s="65"/>
      <c r="D64" s="218" t="s">
        <v>104</v>
      </c>
      <c r="E64" s="218" t="s">
        <v>541</v>
      </c>
      <c r="F64" s="218" t="s">
        <v>530</v>
      </c>
      <c r="G64" s="218" t="s">
        <v>594</v>
      </c>
      <c r="H64" s="221">
        <v>60</v>
      </c>
      <c r="I64" s="221">
        <v>60</v>
      </c>
      <c r="J64" s="221">
        <v>60</v>
      </c>
      <c r="K64" s="221">
        <v>0</v>
      </c>
      <c r="L64" s="220">
        <f t="shared" si="1"/>
        <v>0</v>
      </c>
    </row>
    <row r="65" spans="1:12" s="68" customFormat="1" ht="12.75">
      <c r="A65" s="64"/>
      <c r="B65" s="65"/>
      <c r="C65" s="65"/>
      <c r="D65" s="218" t="s">
        <v>104</v>
      </c>
      <c r="E65" s="218" t="s">
        <v>81</v>
      </c>
      <c r="F65" s="218" t="s">
        <v>530</v>
      </c>
      <c r="G65" s="218" t="s">
        <v>595</v>
      </c>
      <c r="H65" s="221">
        <v>55</v>
      </c>
      <c r="I65" s="221">
        <v>55</v>
      </c>
      <c r="J65" s="221">
        <v>55</v>
      </c>
      <c r="K65" s="221">
        <v>0</v>
      </c>
      <c r="L65" s="220">
        <f t="shared" si="1"/>
        <v>0</v>
      </c>
    </row>
    <row r="66" spans="1:12" s="2" customFormat="1" ht="13.5" thickBot="1">
      <c r="A66" s="30"/>
      <c r="B66" s="4"/>
      <c r="C66" s="4"/>
      <c r="D66" s="4" t="s">
        <v>104</v>
      </c>
      <c r="E66" s="4" t="s">
        <v>101</v>
      </c>
      <c r="F66" s="4" t="s">
        <v>530</v>
      </c>
      <c r="G66" s="4" t="s">
        <v>596</v>
      </c>
      <c r="H66" s="24">
        <v>150</v>
      </c>
      <c r="I66" s="24">
        <v>150</v>
      </c>
      <c r="J66" s="24">
        <v>150</v>
      </c>
      <c r="K66" s="24">
        <v>0</v>
      </c>
      <c r="L66" s="220">
        <f t="shared" si="1"/>
        <v>0</v>
      </c>
    </row>
    <row r="67" spans="1:12" s="1" customFormat="1" ht="38.25">
      <c r="A67" s="26" t="s">
        <v>135</v>
      </c>
      <c r="B67" s="27" t="s">
        <v>134</v>
      </c>
      <c r="C67" s="27" t="s">
        <v>136</v>
      </c>
      <c r="D67" s="27" t="s">
        <v>137</v>
      </c>
      <c r="E67" s="27" t="s">
        <v>518</v>
      </c>
      <c r="F67" s="27" t="s">
        <v>519</v>
      </c>
      <c r="G67" s="27" t="s">
        <v>520</v>
      </c>
      <c r="H67" s="28" t="s">
        <v>521</v>
      </c>
      <c r="I67" s="259" t="s">
        <v>400</v>
      </c>
      <c r="J67" s="28" t="s">
        <v>522</v>
      </c>
      <c r="K67" s="28" t="s">
        <v>523</v>
      </c>
      <c r="L67" s="327" t="s">
        <v>138</v>
      </c>
    </row>
    <row r="68" spans="1:12" s="2" customFormat="1" ht="12.75">
      <c r="A68" s="30"/>
      <c r="B68" s="4"/>
      <c r="C68" s="4"/>
      <c r="D68" s="4" t="s">
        <v>104</v>
      </c>
      <c r="E68" s="4" t="s">
        <v>546</v>
      </c>
      <c r="F68" s="4" t="s">
        <v>530</v>
      </c>
      <c r="G68" s="43" t="s">
        <v>43</v>
      </c>
      <c r="H68" s="24">
        <v>1500</v>
      </c>
      <c r="I68" s="24">
        <v>1500</v>
      </c>
      <c r="J68" s="24">
        <v>1500</v>
      </c>
      <c r="K68" s="24">
        <v>239.72</v>
      </c>
      <c r="L68" s="220">
        <f t="shared" si="1"/>
        <v>15.981333333333334</v>
      </c>
    </row>
    <row r="69" spans="1:12" s="2" customFormat="1" ht="12.75">
      <c r="A69" s="30"/>
      <c r="B69" s="4"/>
      <c r="C69" s="4"/>
      <c r="D69" s="4" t="s">
        <v>104</v>
      </c>
      <c r="E69" s="4" t="s">
        <v>459</v>
      </c>
      <c r="F69" s="4" t="s">
        <v>530</v>
      </c>
      <c r="G69" s="4" t="s">
        <v>597</v>
      </c>
      <c r="H69" s="24">
        <v>150</v>
      </c>
      <c r="I69" s="24">
        <v>150</v>
      </c>
      <c r="J69" s="24">
        <v>150</v>
      </c>
      <c r="K69" s="24">
        <v>0</v>
      </c>
      <c r="L69" s="220">
        <f t="shared" si="1"/>
        <v>0</v>
      </c>
    </row>
    <row r="70" spans="1:12" s="68" customFormat="1" ht="12.75">
      <c r="A70" s="64"/>
      <c r="B70" s="65"/>
      <c r="C70" s="65"/>
      <c r="D70" s="218" t="s">
        <v>104</v>
      </c>
      <c r="E70" s="218" t="s">
        <v>103</v>
      </c>
      <c r="F70" s="218" t="s">
        <v>530</v>
      </c>
      <c r="G70" s="218" t="s">
        <v>598</v>
      </c>
      <c r="H70" s="221">
        <v>70</v>
      </c>
      <c r="I70" s="221">
        <v>70</v>
      </c>
      <c r="J70" s="221">
        <v>70</v>
      </c>
      <c r="K70" s="221">
        <v>32.42</v>
      </c>
      <c r="L70" s="330">
        <f>K70/J70*100</f>
        <v>46.31428571428572</v>
      </c>
    </row>
    <row r="71" spans="1:12" s="68" customFormat="1" ht="12.75">
      <c r="A71" s="64" t="s">
        <v>97</v>
      </c>
      <c r="B71" s="65" t="s">
        <v>74</v>
      </c>
      <c r="C71" s="332" t="s">
        <v>74</v>
      </c>
      <c r="D71" s="21" t="s">
        <v>105</v>
      </c>
      <c r="E71" s="332"/>
      <c r="F71" s="332"/>
      <c r="G71" s="332" t="s">
        <v>599</v>
      </c>
      <c r="H71" s="333">
        <f>SUM(H72:H75)</f>
        <v>14058</v>
      </c>
      <c r="I71" s="333">
        <f>SUM(I72:I75)</f>
        <v>14058</v>
      </c>
      <c r="J71" s="333">
        <f>SUM(J72:J75)</f>
        <v>14058</v>
      </c>
      <c r="K71" s="333">
        <f>SUM(K72:K75)</f>
        <v>0</v>
      </c>
      <c r="L71" s="340">
        <f aca="true" t="shared" si="2" ref="L71:L81">K71/J71*100</f>
        <v>0</v>
      </c>
    </row>
    <row r="72" spans="1:12" s="18" customFormat="1" ht="12.75">
      <c r="A72" s="34"/>
      <c r="B72" s="3"/>
      <c r="C72" s="3"/>
      <c r="D72" s="218" t="s">
        <v>105</v>
      </c>
      <c r="E72" s="218" t="s">
        <v>534</v>
      </c>
      <c r="F72" s="218" t="s">
        <v>530</v>
      </c>
      <c r="G72" s="218" t="s">
        <v>172</v>
      </c>
      <c r="H72" s="221">
        <v>8</v>
      </c>
      <c r="I72" s="221">
        <v>8</v>
      </c>
      <c r="J72" s="221">
        <v>8</v>
      </c>
      <c r="K72" s="221">
        <v>0</v>
      </c>
      <c r="L72" s="330">
        <f t="shared" si="2"/>
        <v>0</v>
      </c>
    </row>
    <row r="73" spans="1:12" s="18" customFormat="1" ht="12.75">
      <c r="A73" s="34"/>
      <c r="B73" s="3"/>
      <c r="C73" s="3"/>
      <c r="D73" s="218" t="s">
        <v>105</v>
      </c>
      <c r="E73" s="153" t="s">
        <v>393</v>
      </c>
      <c r="F73" s="153" t="s">
        <v>530</v>
      </c>
      <c r="G73" s="153" t="s">
        <v>394</v>
      </c>
      <c r="H73" s="221">
        <v>50</v>
      </c>
      <c r="I73" s="221">
        <v>50</v>
      </c>
      <c r="J73" s="221">
        <v>50</v>
      </c>
      <c r="K73" s="154">
        <v>0</v>
      </c>
      <c r="L73" s="330">
        <f t="shared" si="2"/>
        <v>0</v>
      </c>
    </row>
    <row r="74" spans="1:12" s="18" customFormat="1" ht="12.75">
      <c r="A74" s="34"/>
      <c r="B74" s="3"/>
      <c r="C74" s="3"/>
      <c r="D74" s="218" t="s">
        <v>105</v>
      </c>
      <c r="E74" s="4" t="s">
        <v>81</v>
      </c>
      <c r="F74" s="4" t="s">
        <v>530</v>
      </c>
      <c r="G74" s="43" t="s">
        <v>600</v>
      </c>
      <c r="H74" s="221">
        <v>13500</v>
      </c>
      <c r="I74" s="221">
        <v>13500</v>
      </c>
      <c r="J74" s="221">
        <v>13500</v>
      </c>
      <c r="K74" s="154">
        <v>0</v>
      </c>
      <c r="L74" s="330">
        <f t="shared" si="2"/>
        <v>0</v>
      </c>
    </row>
    <row r="75" spans="1:12" s="18" customFormat="1" ht="12.75">
      <c r="A75" s="34"/>
      <c r="B75" s="3"/>
      <c r="C75" s="3"/>
      <c r="D75" s="218" t="s">
        <v>105</v>
      </c>
      <c r="E75" s="4" t="s">
        <v>552</v>
      </c>
      <c r="F75" s="4" t="s">
        <v>530</v>
      </c>
      <c r="G75" s="4" t="s">
        <v>589</v>
      </c>
      <c r="H75" s="221">
        <v>500</v>
      </c>
      <c r="I75" s="221">
        <v>500</v>
      </c>
      <c r="J75" s="221">
        <v>500</v>
      </c>
      <c r="K75" s="154">
        <v>0</v>
      </c>
      <c r="L75" s="330">
        <f t="shared" si="2"/>
        <v>0</v>
      </c>
    </row>
    <row r="76" spans="1:12" s="18" customFormat="1" ht="12.75">
      <c r="A76" s="34" t="s">
        <v>97</v>
      </c>
      <c r="B76" s="3" t="s">
        <v>74</v>
      </c>
      <c r="C76" s="21" t="s">
        <v>85</v>
      </c>
      <c r="D76" s="332" t="s">
        <v>124</v>
      </c>
      <c r="E76" s="332"/>
      <c r="F76" s="332"/>
      <c r="G76" s="332" t="s">
        <v>601</v>
      </c>
      <c r="H76" s="335">
        <f>H77+H78+H82</f>
        <v>5563</v>
      </c>
      <c r="I76" s="335">
        <f>I77+I78+I82</f>
        <v>5563</v>
      </c>
      <c r="J76" s="335">
        <f>J77+J78+J82</f>
        <v>4263</v>
      </c>
      <c r="K76" s="335">
        <f>K77+K78+K82</f>
        <v>0</v>
      </c>
      <c r="L76" s="340">
        <f t="shared" si="2"/>
        <v>0</v>
      </c>
    </row>
    <row r="77" spans="1:12" s="2" customFormat="1" ht="12.75">
      <c r="A77" s="30" t="s">
        <v>524</v>
      </c>
      <c r="B77" s="287"/>
      <c r="C77" s="13" t="s">
        <v>524</v>
      </c>
      <c r="D77" s="305" t="s">
        <v>124</v>
      </c>
      <c r="E77" s="305" t="s">
        <v>534</v>
      </c>
      <c r="F77" s="305" t="s">
        <v>530</v>
      </c>
      <c r="G77" s="305" t="s">
        <v>172</v>
      </c>
      <c r="H77" s="306">
        <v>5</v>
      </c>
      <c r="I77" s="306">
        <v>5</v>
      </c>
      <c r="J77" s="306">
        <v>5</v>
      </c>
      <c r="K77" s="306">
        <v>0</v>
      </c>
      <c r="L77" s="330">
        <f t="shared" si="2"/>
        <v>0</v>
      </c>
    </row>
    <row r="78" spans="1:12" s="68" customFormat="1" ht="12.75">
      <c r="A78" s="64"/>
      <c r="B78" s="310"/>
      <c r="C78" s="235"/>
      <c r="D78" s="235"/>
      <c r="E78" s="235" t="s">
        <v>151</v>
      </c>
      <c r="F78" s="235"/>
      <c r="G78" s="235" t="s">
        <v>603</v>
      </c>
      <c r="H78" s="239">
        <f>SUM(H79:H81)</f>
        <v>900</v>
      </c>
      <c r="I78" s="239">
        <f>SUM(I79:I81)</f>
        <v>900</v>
      </c>
      <c r="J78" s="239">
        <f>SUM(J79:J81)</f>
        <v>1895</v>
      </c>
      <c r="K78" s="239">
        <f>SUM(K79:K81)</f>
        <v>0</v>
      </c>
      <c r="L78" s="340">
        <f t="shared" si="2"/>
        <v>0</v>
      </c>
    </row>
    <row r="79" spans="1:12" s="18" customFormat="1" ht="12.75">
      <c r="A79" s="34"/>
      <c r="B79" s="288"/>
      <c r="C79" s="3"/>
      <c r="D79" s="218" t="s">
        <v>124</v>
      </c>
      <c r="E79" s="218" t="s">
        <v>81</v>
      </c>
      <c r="F79" s="218" t="s">
        <v>530</v>
      </c>
      <c r="G79" s="218" t="s">
        <v>602</v>
      </c>
      <c r="H79" s="221">
        <v>600</v>
      </c>
      <c r="I79" s="221">
        <v>600</v>
      </c>
      <c r="J79" s="221">
        <v>600</v>
      </c>
      <c r="K79" s="221">
        <v>0</v>
      </c>
      <c r="L79" s="330">
        <f t="shared" si="2"/>
        <v>0</v>
      </c>
    </row>
    <row r="80" spans="1:12" s="18" customFormat="1" ht="12.75">
      <c r="A80" s="34"/>
      <c r="B80" s="288"/>
      <c r="C80" s="3"/>
      <c r="D80" s="218" t="s">
        <v>124</v>
      </c>
      <c r="E80" s="218" t="s">
        <v>546</v>
      </c>
      <c r="F80" s="218" t="s">
        <v>530</v>
      </c>
      <c r="G80" s="218" t="s">
        <v>388</v>
      </c>
      <c r="H80" s="221">
        <v>0</v>
      </c>
      <c r="I80" s="221">
        <v>0</v>
      </c>
      <c r="J80" s="221">
        <v>995</v>
      </c>
      <c r="K80" s="221">
        <v>0</v>
      </c>
      <c r="L80" s="330">
        <f t="shared" si="2"/>
        <v>0</v>
      </c>
    </row>
    <row r="81" spans="1:12" s="18" customFormat="1" ht="12.75">
      <c r="A81" s="307"/>
      <c r="B81" s="308"/>
      <c r="C81" s="309"/>
      <c r="D81" s="305" t="s">
        <v>124</v>
      </c>
      <c r="E81" s="305" t="s">
        <v>552</v>
      </c>
      <c r="F81" s="305" t="s">
        <v>530</v>
      </c>
      <c r="G81" s="305" t="s">
        <v>589</v>
      </c>
      <c r="H81" s="306">
        <v>300</v>
      </c>
      <c r="I81" s="306">
        <v>300</v>
      </c>
      <c r="J81" s="306">
        <v>300</v>
      </c>
      <c r="K81" s="306">
        <v>0</v>
      </c>
      <c r="L81" s="341">
        <f t="shared" si="2"/>
        <v>0</v>
      </c>
    </row>
    <row r="82" spans="1:12" s="18" customFormat="1" ht="12.75">
      <c r="A82" s="34"/>
      <c r="B82" s="3"/>
      <c r="C82" s="3"/>
      <c r="D82" s="65" t="s">
        <v>124</v>
      </c>
      <c r="E82" s="65"/>
      <c r="F82" s="65"/>
      <c r="G82" s="65" t="s">
        <v>604</v>
      </c>
      <c r="H82" s="25">
        <f>SUM(H83)</f>
        <v>4658</v>
      </c>
      <c r="I82" s="25">
        <f>SUM(I83)</f>
        <v>4658</v>
      </c>
      <c r="J82" s="25">
        <f>SUM(J83)</f>
        <v>2363</v>
      </c>
      <c r="K82" s="25">
        <f>SUM(K83)</f>
        <v>0</v>
      </c>
      <c r="L82" s="330">
        <f>K82/J82*100</f>
        <v>0</v>
      </c>
    </row>
    <row r="83" spans="1:12" s="18" customFormat="1" ht="13.5" thickBot="1">
      <c r="A83" s="236"/>
      <c r="B83" s="237"/>
      <c r="C83" s="237"/>
      <c r="D83" s="240" t="s">
        <v>124</v>
      </c>
      <c r="E83" s="240" t="s">
        <v>115</v>
      </c>
      <c r="F83" s="240" t="s">
        <v>530</v>
      </c>
      <c r="G83" s="240" t="s">
        <v>605</v>
      </c>
      <c r="H83" s="261">
        <v>4658</v>
      </c>
      <c r="I83" s="261">
        <v>4658</v>
      </c>
      <c r="J83" s="261">
        <v>2363</v>
      </c>
      <c r="K83" s="238">
        <v>0</v>
      </c>
      <c r="L83" s="331">
        <f>K83/J83*100</f>
        <v>0</v>
      </c>
    </row>
    <row r="84" spans="1:12" s="18" customFormat="1" ht="12.75">
      <c r="A84" s="204"/>
      <c r="B84" s="204"/>
      <c r="C84" s="204"/>
      <c r="D84" s="249"/>
      <c r="E84" s="250"/>
      <c r="F84" s="250"/>
      <c r="G84" s="250"/>
      <c r="H84" s="205"/>
      <c r="I84" s="205"/>
      <c r="J84" s="205"/>
      <c r="K84" s="251"/>
      <c r="L84" s="205"/>
    </row>
    <row r="85" spans="1:12" s="18" customFormat="1" ht="13.5" thickBot="1">
      <c r="A85" s="204"/>
      <c r="B85" s="204"/>
      <c r="C85" s="204"/>
      <c r="D85" s="249"/>
      <c r="E85" s="250"/>
      <c r="F85" s="250"/>
      <c r="G85" s="250"/>
      <c r="H85" s="205"/>
      <c r="I85" s="205"/>
      <c r="J85" s="205"/>
      <c r="K85" s="251"/>
      <c r="L85" s="205"/>
    </row>
    <row r="86" spans="1:12" s="18" customFormat="1" ht="12.75">
      <c r="A86" s="410" t="s">
        <v>328</v>
      </c>
      <c r="B86" s="416" t="s">
        <v>292</v>
      </c>
      <c r="C86" s="416"/>
      <c r="D86" s="416"/>
      <c r="E86" s="412">
        <f>K3-K13-K83</f>
        <v>8189.82</v>
      </c>
      <c r="F86" s="413"/>
      <c r="G86" s="250"/>
      <c r="H86" s="205"/>
      <c r="I86" s="205"/>
      <c r="J86" s="205"/>
      <c r="K86" s="251"/>
      <c r="L86" s="205"/>
    </row>
    <row r="87" spans="1:12" s="18" customFormat="1" ht="13.5" thickBot="1">
      <c r="A87" s="411"/>
      <c r="B87" s="417" t="s">
        <v>293</v>
      </c>
      <c r="C87" s="417"/>
      <c r="D87" s="417"/>
      <c r="E87" s="414">
        <v>0</v>
      </c>
      <c r="F87" s="415"/>
      <c r="G87" s="250"/>
      <c r="H87" s="205"/>
      <c r="I87" s="205"/>
      <c r="J87" s="205"/>
      <c r="K87" s="251"/>
      <c r="L87" s="205"/>
    </row>
    <row r="88" spans="1:12" s="18" customFormat="1" ht="12.75">
      <c r="A88" s="204"/>
      <c r="B88" s="204"/>
      <c r="C88" s="204"/>
      <c r="D88" s="249"/>
      <c r="E88" s="250"/>
      <c r="F88" s="250"/>
      <c r="G88" s="250"/>
      <c r="H88" s="205"/>
      <c r="I88" s="205"/>
      <c r="J88" s="205"/>
      <c r="K88" s="251"/>
      <c r="L88" s="205"/>
    </row>
    <row r="89" spans="1:12" s="18" customFormat="1" ht="12.75">
      <c r="A89" s="204"/>
      <c r="B89" s="204"/>
      <c r="C89" s="204"/>
      <c r="D89" s="249"/>
      <c r="E89" s="250"/>
      <c r="F89" s="250"/>
      <c r="G89" s="250"/>
      <c r="H89" s="205"/>
      <c r="I89" s="205"/>
      <c r="J89" s="205"/>
      <c r="K89" s="251"/>
      <c r="L89" s="205"/>
    </row>
    <row r="90" spans="1:12" s="18" customFormat="1" ht="12.75">
      <c r="A90" s="204"/>
      <c r="B90" s="204"/>
      <c r="C90" s="204"/>
      <c r="D90" s="249"/>
      <c r="E90" s="250"/>
      <c r="F90" s="250"/>
      <c r="G90" s="250"/>
      <c r="H90" s="205"/>
      <c r="I90" s="205"/>
      <c r="J90" s="205"/>
      <c r="K90" s="251"/>
      <c r="L90" s="205"/>
    </row>
    <row r="91" spans="1:12" s="18" customFormat="1" ht="12.75">
      <c r="A91" s="204"/>
      <c r="B91" s="204"/>
      <c r="C91" s="204"/>
      <c r="D91" s="249"/>
      <c r="E91" s="250"/>
      <c r="F91" s="250"/>
      <c r="G91" s="250"/>
      <c r="H91" s="205"/>
      <c r="I91" s="205"/>
      <c r="J91" s="205"/>
      <c r="K91" s="251"/>
      <c r="L91" s="205"/>
    </row>
    <row r="92" spans="1:12" s="18" customFormat="1" ht="12.75">
      <c r="A92" s="204"/>
      <c r="B92" s="204"/>
      <c r="C92" s="204"/>
      <c r="D92" s="249"/>
      <c r="E92" s="250"/>
      <c r="F92" s="250"/>
      <c r="G92" s="250"/>
      <c r="H92" s="205"/>
      <c r="I92" s="205"/>
      <c r="J92" s="205"/>
      <c r="K92" s="251"/>
      <c r="L92" s="205"/>
    </row>
    <row r="93" spans="1:12" s="18" customFormat="1" ht="12.75">
      <c r="A93" s="204"/>
      <c r="B93" s="204"/>
      <c r="C93" s="204"/>
      <c r="D93" s="249"/>
      <c r="E93" s="250"/>
      <c r="F93" s="250"/>
      <c r="G93" s="250"/>
      <c r="H93" s="205"/>
      <c r="I93" s="205"/>
      <c r="J93" s="205"/>
      <c r="K93" s="251"/>
      <c r="L93" s="205"/>
    </row>
    <row r="94" spans="1:12" s="18" customFormat="1" ht="12.75">
      <c r="A94" s="204"/>
      <c r="B94" s="204"/>
      <c r="C94" s="204"/>
      <c r="D94" s="249"/>
      <c r="E94" s="250"/>
      <c r="F94" s="250"/>
      <c r="G94" s="250"/>
      <c r="H94" s="205"/>
      <c r="I94" s="205"/>
      <c r="J94" s="205"/>
      <c r="K94" s="251"/>
      <c r="L94" s="205"/>
    </row>
    <row r="95" spans="1:12" s="18" customFormat="1" ht="12.75">
      <c r="A95" s="204"/>
      <c r="B95" s="204"/>
      <c r="C95" s="204"/>
      <c r="D95" s="249"/>
      <c r="E95" s="250"/>
      <c r="F95" s="250"/>
      <c r="G95" s="250"/>
      <c r="H95" s="205"/>
      <c r="I95" s="205"/>
      <c r="J95" s="205"/>
      <c r="K95" s="251"/>
      <c r="L95" s="205"/>
    </row>
    <row r="96" spans="1:12" s="18" customFormat="1" ht="12.75">
      <c r="A96" s="204"/>
      <c r="B96" s="204"/>
      <c r="C96" s="204"/>
      <c r="D96" s="249"/>
      <c r="E96" s="250"/>
      <c r="F96" s="250"/>
      <c r="G96" s="250"/>
      <c r="H96" s="205"/>
      <c r="I96" s="205"/>
      <c r="J96" s="205"/>
      <c r="K96" s="251"/>
      <c r="L96" s="205"/>
    </row>
    <row r="97" spans="1:12" s="18" customFormat="1" ht="12.75">
      <c r="A97" s="204"/>
      <c r="B97" s="204"/>
      <c r="C97" s="204"/>
      <c r="D97" s="249"/>
      <c r="E97" s="250"/>
      <c r="F97" s="250"/>
      <c r="G97" s="250"/>
      <c r="H97" s="205"/>
      <c r="I97" s="205"/>
      <c r="J97" s="205"/>
      <c r="K97" s="251"/>
      <c r="L97" s="205"/>
    </row>
    <row r="98" spans="1:12" s="18" customFormat="1" ht="12.75">
      <c r="A98" s="204"/>
      <c r="B98" s="204"/>
      <c r="C98" s="204"/>
      <c r="D98" s="249"/>
      <c r="E98" s="250"/>
      <c r="F98" s="250"/>
      <c r="G98" s="250"/>
      <c r="H98" s="205"/>
      <c r="I98" s="205"/>
      <c r="J98" s="205"/>
      <c r="K98" s="251"/>
      <c r="L98" s="205"/>
    </row>
    <row r="99" spans="1:12" s="18" customFormat="1" ht="12.75">
      <c r="A99" s="204"/>
      <c r="B99" s="204"/>
      <c r="C99" s="204"/>
      <c r="D99" s="249"/>
      <c r="E99" s="250"/>
      <c r="F99" s="250"/>
      <c r="G99" s="250"/>
      <c r="H99" s="205"/>
      <c r="I99" s="205"/>
      <c r="J99" s="205"/>
      <c r="K99" s="251"/>
      <c r="L99" s="205"/>
    </row>
    <row r="100" spans="1:12" s="18" customFormat="1" ht="12.75">
      <c r="A100" s="204"/>
      <c r="B100" s="204"/>
      <c r="C100" s="204"/>
      <c r="D100" s="249"/>
      <c r="E100" s="250"/>
      <c r="F100" s="250"/>
      <c r="G100" s="250"/>
      <c r="H100" s="205"/>
      <c r="I100" s="205"/>
      <c r="J100" s="205"/>
      <c r="K100" s="251"/>
      <c r="L100" s="205"/>
    </row>
    <row r="101" spans="1:12" s="18" customFormat="1" ht="12.75">
      <c r="A101" s="204"/>
      <c r="B101" s="204"/>
      <c r="C101" s="204"/>
      <c r="D101" s="249"/>
      <c r="E101" s="250"/>
      <c r="F101" s="250"/>
      <c r="G101" s="250"/>
      <c r="H101" s="205"/>
      <c r="I101" s="205"/>
      <c r="J101" s="205"/>
      <c r="K101" s="251"/>
      <c r="L101" s="205"/>
    </row>
    <row r="102" spans="1:12" s="18" customFormat="1" ht="12.75">
      <c r="A102" s="204"/>
      <c r="B102" s="204"/>
      <c r="C102" s="204"/>
      <c r="D102" s="249"/>
      <c r="E102" s="250"/>
      <c r="F102" s="250"/>
      <c r="G102" s="250"/>
      <c r="H102" s="205"/>
      <c r="I102" s="205"/>
      <c r="J102" s="205"/>
      <c r="K102" s="251"/>
      <c r="L102" s="205"/>
    </row>
    <row r="103" spans="1:12" s="18" customFormat="1" ht="12.75">
      <c r="A103" s="204"/>
      <c r="B103" s="204"/>
      <c r="C103" s="204"/>
      <c r="D103" s="249"/>
      <c r="E103" s="250"/>
      <c r="F103" s="250"/>
      <c r="G103" s="250"/>
      <c r="H103" s="205"/>
      <c r="I103" s="205"/>
      <c r="J103" s="205"/>
      <c r="K103" s="251"/>
      <c r="L103" s="205"/>
    </row>
    <row r="104" spans="1:12" s="18" customFormat="1" ht="12.75">
      <c r="A104" s="204"/>
      <c r="B104" s="204"/>
      <c r="C104" s="204"/>
      <c r="D104" s="249"/>
      <c r="E104" s="250"/>
      <c r="F104" s="250"/>
      <c r="G104" s="250"/>
      <c r="H104" s="205"/>
      <c r="I104" s="205"/>
      <c r="J104" s="205"/>
      <c r="K104" s="251"/>
      <c r="L104" s="205"/>
    </row>
    <row r="105" spans="1:12" s="18" customFormat="1" ht="12.75">
      <c r="A105" s="204"/>
      <c r="B105" s="204"/>
      <c r="C105" s="204"/>
      <c r="D105" s="249"/>
      <c r="E105" s="250"/>
      <c r="F105" s="250"/>
      <c r="G105" s="250"/>
      <c r="H105" s="205"/>
      <c r="I105" s="205"/>
      <c r="J105" s="205"/>
      <c r="K105" s="251"/>
      <c r="L105" s="205"/>
    </row>
    <row r="106" spans="1:12" s="18" customFormat="1" ht="12.75">
      <c r="A106" s="204"/>
      <c r="B106" s="204"/>
      <c r="C106" s="204"/>
      <c r="D106" s="249"/>
      <c r="E106" s="250"/>
      <c r="F106" s="250"/>
      <c r="G106" s="250"/>
      <c r="H106" s="205"/>
      <c r="I106" s="205"/>
      <c r="J106" s="205"/>
      <c r="K106" s="251"/>
      <c r="L106" s="205"/>
    </row>
    <row r="107" spans="1:12" s="18" customFormat="1" ht="12.75">
      <c r="A107" s="204"/>
      <c r="B107" s="204"/>
      <c r="C107" s="204"/>
      <c r="D107" s="249"/>
      <c r="E107" s="250"/>
      <c r="F107" s="250"/>
      <c r="G107" s="250"/>
      <c r="H107" s="205"/>
      <c r="I107" s="205"/>
      <c r="J107" s="205"/>
      <c r="K107" s="251"/>
      <c r="L107" s="205"/>
    </row>
    <row r="108" spans="1:12" s="18" customFormat="1" ht="12.75">
      <c r="A108" s="204"/>
      <c r="B108" s="204"/>
      <c r="C108" s="204"/>
      <c r="D108" s="249"/>
      <c r="E108" s="250"/>
      <c r="F108" s="250"/>
      <c r="G108" s="250"/>
      <c r="H108" s="205"/>
      <c r="I108" s="205"/>
      <c r="J108" s="205"/>
      <c r="K108" s="251"/>
      <c r="L108" s="205"/>
    </row>
    <row r="109" spans="1:12" s="2" customFormat="1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2" customFormat="1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2" customFormat="1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2" customFormat="1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2" customFormat="1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2" customFormat="1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2" customFormat="1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2" customFormat="1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2" customFormat="1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2" customFormat="1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2" customFormat="1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</sheetData>
  <sheetProtection/>
  <mergeCells count="5">
    <mergeCell ref="A86:A87"/>
    <mergeCell ref="E86:F86"/>
    <mergeCell ref="E87:F87"/>
    <mergeCell ref="B86:D86"/>
    <mergeCell ref="B87:D87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31.03.2011
VÝDAVKY - Program 5: Komunikácie, verejné priestranstvá a rozvoj obce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4">
      <selection activeCell="A39" sqref="A39:IV67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9.25390625" style="0" bestFit="1" customWidth="1"/>
    <col min="12" max="12" width="7.75390625" style="0" customWidth="1"/>
  </cols>
  <sheetData>
    <row r="1" spans="1:12" ht="12.75">
      <c r="A1" s="419" t="s">
        <v>182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ht="13.5" thickBot="1"/>
    <row r="3" spans="1:12" s="1" customFormat="1" ht="38.25">
      <c r="A3" s="26" t="s">
        <v>135</v>
      </c>
      <c r="B3" s="27" t="s">
        <v>134</v>
      </c>
      <c r="C3" s="27" t="s">
        <v>136</v>
      </c>
      <c r="D3" s="27" t="s">
        <v>137</v>
      </c>
      <c r="E3" s="27" t="s">
        <v>518</v>
      </c>
      <c r="F3" s="27" t="s">
        <v>519</v>
      </c>
      <c r="G3" s="27" t="s">
        <v>520</v>
      </c>
      <c r="H3" s="28" t="s">
        <v>521</v>
      </c>
      <c r="I3" s="259" t="s">
        <v>400</v>
      </c>
      <c r="J3" s="28" t="s">
        <v>522</v>
      </c>
      <c r="K3" s="28" t="s">
        <v>523</v>
      </c>
      <c r="L3" s="264" t="s">
        <v>138</v>
      </c>
    </row>
    <row r="4" spans="1:12" ht="12.75">
      <c r="A4" s="30" t="s">
        <v>525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2" customFormat="1" ht="15.75" thickBot="1">
      <c r="A5" s="99" t="s">
        <v>107</v>
      </c>
      <c r="B5" s="100" t="s">
        <v>524</v>
      </c>
      <c r="C5" s="100" t="s">
        <v>524</v>
      </c>
      <c r="D5" s="100" t="s">
        <v>524</v>
      </c>
      <c r="E5" s="100" t="s">
        <v>524</v>
      </c>
      <c r="F5" s="100" t="s">
        <v>524</v>
      </c>
      <c r="G5" s="100" t="s">
        <v>108</v>
      </c>
      <c r="H5" s="110">
        <f>H6+H7+H10+H11+H8</f>
        <v>188995</v>
      </c>
      <c r="I5" s="110">
        <f>I6+I7+I10+I11+I8</f>
        <v>188995</v>
      </c>
      <c r="J5" s="110">
        <f>J6+J7+J10+J11+J8</f>
        <v>198971</v>
      </c>
      <c r="K5" s="110">
        <f>K6+K7+K10+K11+K8</f>
        <v>36523.329999999994</v>
      </c>
      <c r="L5" s="109">
        <f>K5/J5*100</f>
        <v>18.356107171396836</v>
      </c>
    </row>
    <row r="6" spans="1:12" s="52" customFormat="1" ht="15">
      <c r="A6" s="101"/>
      <c r="B6" s="102" t="s">
        <v>526</v>
      </c>
      <c r="C6" s="102"/>
      <c r="D6" s="102" t="s">
        <v>109</v>
      </c>
      <c r="E6" s="102"/>
      <c r="F6" s="102"/>
      <c r="G6" s="353" t="s">
        <v>314</v>
      </c>
      <c r="H6" s="84">
        <v>139715</v>
      </c>
      <c r="I6" s="84">
        <v>139715</v>
      </c>
      <c r="J6" s="84">
        <v>147691</v>
      </c>
      <c r="K6" s="84">
        <v>28376.79</v>
      </c>
      <c r="L6" s="103">
        <f>K6/J6*100</f>
        <v>19.213621683108652</v>
      </c>
    </row>
    <row r="7" spans="1:12" s="52" customFormat="1" ht="15">
      <c r="A7" s="104"/>
      <c r="B7" s="98" t="s">
        <v>557</v>
      </c>
      <c r="C7" s="98"/>
      <c r="D7" s="98" t="s">
        <v>313</v>
      </c>
      <c r="E7" s="98"/>
      <c r="F7" s="98"/>
      <c r="G7" s="167" t="s">
        <v>312</v>
      </c>
      <c r="H7" s="111">
        <v>24925</v>
      </c>
      <c r="I7" s="111">
        <v>24925</v>
      </c>
      <c r="J7" s="111">
        <v>24925</v>
      </c>
      <c r="K7" s="111">
        <v>3844.25</v>
      </c>
      <c r="L7" s="105">
        <f>K7/J7*100</f>
        <v>15.423269809428286</v>
      </c>
    </row>
    <row r="8" spans="1:12" s="52" customFormat="1" ht="26.25">
      <c r="A8" s="104"/>
      <c r="B8" s="98"/>
      <c r="C8" s="98"/>
      <c r="D8" s="98"/>
      <c r="E8" s="98" t="s">
        <v>538</v>
      </c>
      <c r="F8" s="98" t="s">
        <v>530</v>
      </c>
      <c r="G8" s="258" t="s">
        <v>619</v>
      </c>
      <c r="H8" s="111">
        <v>0</v>
      </c>
      <c r="I8" s="111">
        <v>0</v>
      </c>
      <c r="J8" s="111">
        <v>2000</v>
      </c>
      <c r="K8" s="111">
        <v>890.75</v>
      </c>
      <c r="L8" s="105">
        <f>K8/J8*100</f>
        <v>44.5375</v>
      </c>
    </row>
    <row r="9" spans="1:12" s="52" customFormat="1" ht="9" customHeight="1">
      <c r="A9" s="104"/>
      <c r="B9" s="98"/>
      <c r="C9" s="98"/>
      <c r="D9" s="98"/>
      <c r="E9" s="98"/>
      <c r="F9" s="98"/>
      <c r="G9" s="167"/>
      <c r="H9" s="111"/>
      <c r="I9" s="111"/>
      <c r="J9" s="111"/>
      <c r="K9" s="111"/>
      <c r="L9" s="105"/>
    </row>
    <row r="10" spans="1:12" s="52" customFormat="1" ht="15">
      <c r="A10" s="104"/>
      <c r="B10" s="98" t="s">
        <v>74</v>
      </c>
      <c r="C10" s="98"/>
      <c r="D10" s="98" t="s">
        <v>315</v>
      </c>
      <c r="E10" s="98"/>
      <c r="F10" s="98"/>
      <c r="G10" s="167" t="s">
        <v>316</v>
      </c>
      <c r="H10" s="111">
        <v>5383</v>
      </c>
      <c r="I10" s="111">
        <v>5383</v>
      </c>
      <c r="J10" s="111">
        <v>5383</v>
      </c>
      <c r="K10" s="111">
        <v>823.84</v>
      </c>
      <c r="L10" s="105">
        <f>K10/I10*100</f>
        <v>15.304477057402934</v>
      </c>
    </row>
    <row r="11" spans="1:12" s="52" customFormat="1" ht="15.75" thickBot="1">
      <c r="A11" s="106"/>
      <c r="B11" s="107" t="s">
        <v>85</v>
      </c>
      <c r="C11" s="107"/>
      <c r="D11" s="107" t="s">
        <v>317</v>
      </c>
      <c r="E11" s="107"/>
      <c r="F11" s="107"/>
      <c r="G11" s="354" t="s">
        <v>318</v>
      </c>
      <c r="H11" s="112">
        <v>18972</v>
      </c>
      <c r="I11" s="112">
        <v>18972</v>
      </c>
      <c r="J11" s="112">
        <v>18972</v>
      </c>
      <c r="K11" s="112">
        <v>2587.7</v>
      </c>
      <c r="L11" s="108">
        <f>K11/J11*100</f>
        <v>13.639574109213576</v>
      </c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4" spans="1:7" ht="12.75">
      <c r="A14" s="1" t="s">
        <v>209</v>
      </c>
      <c r="F14" s="418"/>
      <c r="G14" s="418"/>
    </row>
    <row r="15" spans="2:7" ht="12.75">
      <c r="B15" t="s">
        <v>308</v>
      </c>
      <c r="E15" t="s">
        <v>612</v>
      </c>
      <c r="F15" s="87"/>
      <c r="G15" s="87"/>
    </row>
    <row r="16" spans="2:7" ht="12.75">
      <c r="B16" t="s">
        <v>309</v>
      </c>
      <c r="E16" t="s">
        <v>612</v>
      </c>
      <c r="F16" s="87"/>
      <c r="G16" s="87"/>
    </row>
    <row r="17" spans="6:7" ht="12.75">
      <c r="F17" s="87"/>
      <c r="G17" s="87"/>
    </row>
    <row r="18" spans="1:7" ht="12.75">
      <c r="A18" s="1" t="s">
        <v>340</v>
      </c>
      <c r="F18" s="87"/>
      <c r="G18" s="87"/>
    </row>
    <row r="19" spans="2:7" ht="12.75">
      <c r="B19" t="s">
        <v>308</v>
      </c>
      <c r="E19" t="s">
        <v>613</v>
      </c>
      <c r="F19" s="87"/>
      <c r="G19" s="87"/>
    </row>
    <row r="20" spans="2:7" ht="12.75">
      <c r="B20" t="s">
        <v>341</v>
      </c>
      <c r="E20" t="s">
        <v>613</v>
      </c>
      <c r="F20" s="87"/>
      <c r="G20" s="87"/>
    </row>
    <row r="21" spans="6:7" ht="12.75">
      <c r="F21" s="87"/>
      <c r="G21" s="87"/>
    </row>
    <row r="22" spans="1:7" ht="12.75">
      <c r="A22" s="1" t="s">
        <v>342</v>
      </c>
      <c r="B22" s="1"/>
      <c r="F22" s="87"/>
      <c r="G22" s="87"/>
    </row>
    <row r="23" spans="2:7" ht="12.75">
      <c r="B23" t="s">
        <v>308</v>
      </c>
      <c r="E23" t="s">
        <v>611</v>
      </c>
      <c r="F23" s="87"/>
      <c r="G23" s="87"/>
    </row>
    <row r="24" spans="2:7" ht="12.75">
      <c r="B24" t="s">
        <v>341</v>
      </c>
      <c r="E24" t="s">
        <v>611</v>
      </c>
      <c r="F24" s="87"/>
      <c r="G24" s="87"/>
    </row>
    <row r="25" spans="6:7" ht="12.75">
      <c r="F25" s="87"/>
      <c r="G25" s="87"/>
    </row>
    <row r="27" spans="1:7" ht="12.75">
      <c r="A27" s="1" t="s">
        <v>311</v>
      </c>
      <c r="D27" t="s">
        <v>210</v>
      </c>
      <c r="E27" s="418" t="s">
        <v>615</v>
      </c>
      <c r="F27" s="418"/>
      <c r="G27" s="418"/>
    </row>
    <row r="28" spans="4:7" ht="12.75">
      <c r="D28" t="s">
        <v>211</v>
      </c>
      <c r="E28" s="418" t="s">
        <v>616</v>
      </c>
      <c r="F28" s="418"/>
      <c r="G28" s="418"/>
    </row>
    <row r="29" spans="4:7" ht="12.75">
      <c r="D29" t="s">
        <v>212</v>
      </c>
      <c r="E29" s="418" t="s">
        <v>617</v>
      </c>
      <c r="F29" s="418"/>
      <c r="G29" s="418"/>
    </row>
    <row r="30" spans="1:5" ht="12.75">
      <c r="A30" s="1" t="s">
        <v>310</v>
      </c>
      <c r="E30" s="19" t="s">
        <v>614</v>
      </c>
    </row>
  </sheetData>
  <sheetProtection/>
  <mergeCells count="5">
    <mergeCell ref="E29:G29"/>
    <mergeCell ref="A1:L1"/>
    <mergeCell ref="F14:G14"/>
    <mergeCell ref="E27:G27"/>
    <mergeCell ref="E28:G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24">
      <selection activeCell="E138" sqref="E138"/>
    </sheetView>
  </sheetViews>
  <sheetFormatPr defaultColWidth="9.00390625" defaultRowHeight="12.75"/>
  <cols>
    <col min="1" max="1" width="8.625" style="0" customWidth="1"/>
    <col min="2" max="2" width="11.875" style="0" customWidth="1"/>
    <col min="3" max="3" width="6.125" style="0" bestFit="1" customWidth="1"/>
    <col min="5" max="5" width="8.125" style="0" bestFit="1" customWidth="1"/>
    <col min="6" max="6" width="5.625" style="0" bestFit="1" customWidth="1"/>
    <col min="7" max="7" width="45.375" style="0" customWidth="1"/>
    <col min="8" max="8" width="10.375" style="0" bestFit="1" customWidth="1"/>
    <col min="9" max="9" width="10.125" style="0" bestFit="1" customWidth="1"/>
    <col min="10" max="10" width="10.75390625" style="0" customWidth="1"/>
  </cols>
  <sheetData>
    <row r="1" spans="1:11" ht="12.75">
      <c r="A1" s="419" t="s">
        <v>718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ht="7.5" customHeight="1" thickBot="1"/>
    <row r="3" spans="1:11" s="1" customFormat="1" ht="12.75">
      <c r="A3" s="26" t="s">
        <v>135</v>
      </c>
      <c r="B3" s="27" t="s">
        <v>134</v>
      </c>
      <c r="C3" s="27" t="s">
        <v>136</v>
      </c>
      <c r="D3" s="27" t="s">
        <v>137</v>
      </c>
      <c r="E3" s="27" t="s">
        <v>518</v>
      </c>
      <c r="F3" s="27" t="s">
        <v>519</v>
      </c>
      <c r="G3" s="27" t="s">
        <v>520</v>
      </c>
      <c r="H3" s="28" t="s">
        <v>521</v>
      </c>
      <c r="I3" s="28" t="s">
        <v>522</v>
      </c>
      <c r="J3" s="28" t="s">
        <v>523</v>
      </c>
      <c r="K3" s="29" t="s">
        <v>138</v>
      </c>
    </row>
    <row r="4" spans="1:11" ht="12.75">
      <c r="A4" s="64" t="s">
        <v>425</v>
      </c>
      <c r="B4" s="20"/>
      <c r="C4" s="20"/>
      <c r="D4" s="20"/>
      <c r="E4" s="20"/>
      <c r="F4" s="20"/>
      <c r="G4" s="20"/>
      <c r="H4" s="20"/>
      <c r="I4" s="20"/>
      <c r="J4" s="20"/>
      <c r="K4" s="31"/>
    </row>
    <row r="5" spans="1:11" s="52" customFormat="1" ht="22.5" customHeight="1">
      <c r="A5" s="210" t="s">
        <v>107</v>
      </c>
      <c r="B5" s="211" t="s">
        <v>524</v>
      </c>
      <c r="C5" s="211" t="s">
        <v>524</v>
      </c>
      <c r="D5" s="211" t="s">
        <v>524</v>
      </c>
      <c r="E5" s="211" t="s">
        <v>524</v>
      </c>
      <c r="F5" s="211" t="s">
        <v>524</v>
      </c>
      <c r="G5" s="211"/>
      <c r="H5" s="212"/>
      <c r="I5" s="212"/>
      <c r="J5" s="212"/>
      <c r="K5" s="213"/>
    </row>
    <row r="6" spans="1:11" s="18" customFormat="1" ht="12.75">
      <c r="A6" s="155"/>
      <c r="B6" s="156"/>
      <c r="C6" s="156" t="s">
        <v>524</v>
      </c>
      <c r="D6" s="156" t="s">
        <v>524</v>
      </c>
      <c r="E6" s="156"/>
      <c r="F6" s="156"/>
      <c r="G6" s="156" t="s">
        <v>426</v>
      </c>
      <c r="H6" s="207">
        <f>SUM(H7:H9)</f>
        <v>1070</v>
      </c>
      <c r="I6" s="207">
        <f>SUM(I7:I9)</f>
        <v>1070</v>
      </c>
      <c r="J6" s="207">
        <f>SUM(J7:J9)</f>
        <v>291.35</v>
      </c>
      <c r="K6" s="208">
        <f>J6/I6*100</f>
        <v>27.22897196261683</v>
      </c>
    </row>
    <row r="7" spans="1:11" s="2" customFormat="1" ht="12.75">
      <c r="A7" s="30"/>
      <c r="B7" s="4" t="s">
        <v>526</v>
      </c>
      <c r="C7" s="4"/>
      <c r="D7" s="4"/>
      <c r="E7" s="365" t="s">
        <v>244</v>
      </c>
      <c r="F7" s="201" t="s">
        <v>556</v>
      </c>
      <c r="G7" s="4" t="s">
        <v>427</v>
      </c>
      <c r="H7" s="24">
        <v>20</v>
      </c>
      <c r="I7" s="24">
        <v>20</v>
      </c>
      <c r="J7" s="186">
        <v>0</v>
      </c>
      <c r="K7" s="35">
        <v>0</v>
      </c>
    </row>
    <row r="8" spans="1:11" s="2" customFormat="1" ht="12.75">
      <c r="A8" s="30"/>
      <c r="B8" s="4" t="s">
        <v>429</v>
      </c>
      <c r="C8" s="4"/>
      <c r="D8" s="4"/>
      <c r="E8" s="365" t="s">
        <v>428</v>
      </c>
      <c r="F8" s="201" t="s">
        <v>530</v>
      </c>
      <c r="G8" s="4" t="s">
        <v>719</v>
      </c>
      <c r="H8" s="24">
        <v>1050</v>
      </c>
      <c r="I8" s="24">
        <v>1050</v>
      </c>
      <c r="J8" s="5">
        <v>291.3</v>
      </c>
      <c r="K8" s="35">
        <v>27.74</v>
      </c>
    </row>
    <row r="9" spans="1:11" s="2" customFormat="1" ht="12.75">
      <c r="A9" s="30"/>
      <c r="B9" s="4"/>
      <c r="C9" s="4"/>
      <c r="D9" s="4"/>
      <c r="E9" s="366">
        <v>292012</v>
      </c>
      <c r="F9" s="366">
        <v>41</v>
      </c>
      <c r="G9" s="199" t="s">
        <v>720</v>
      </c>
      <c r="H9" s="202"/>
      <c r="I9" s="366"/>
      <c r="J9" s="366">
        <v>0.05</v>
      </c>
      <c r="K9" s="35"/>
    </row>
    <row r="10" spans="1:11" s="2" customFormat="1" ht="12.75">
      <c r="A10" s="64" t="s">
        <v>721</v>
      </c>
      <c r="B10" s="4"/>
      <c r="C10" s="4"/>
      <c r="D10" s="4"/>
      <c r="E10" s="202"/>
      <c r="F10" s="202"/>
      <c r="G10" s="202"/>
      <c r="H10" s="202"/>
      <c r="I10" s="202"/>
      <c r="J10" s="202"/>
      <c r="K10" s="35"/>
    </row>
    <row r="11" spans="1:11" s="18" customFormat="1" ht="12.75">
      <c r="A11" s="155" t="s">
        <v>107</v>
      </c>
      <c r="B11" s="156"/>
      <c r="C11" s="156" t="s">
        <v>524</v>
      </c>
      <c r="D11" s="156" t="s">
        <v>524</v>
      </c>
      <c r="E11" s="156" t="s">
        <v>524</v>
      </c>
      <c r="F11" s="156" t="s">
        <v>524</v>
      </c>
      <c r="G11" s="209" t="s">
        <v>722</v>
      </c>
      <c r="H11" s="207">
        <f>SUM(H12:H15)</f>
        <v>188995</v>
      </c>
      <c r="I11" s="207">
        <f>SUM(I12:I15)</f>
        <v>196971</v>
      </c>
      <c r="J11" s="207">
        <f>SUM(J12:J15)</f>
        <v>35632.579999999994</v>
      </c>
      <c r="K11" s="208">
        <f>J11/I11*100</f>
        <v>18.090267095156136</v>
      </c>
    </row>
    <row r="12" spans="1:11" s="18" customFormat="1" ht="12.75">
      <c r="A12" s="53"/>
      <c r="B12" s="167" t="s">
        <v>526</v>
      </c>
      <c r="C12" s="167"/>
      <c r="D12" s="199" t="s">
        <v>109</v>
      </c>
      <c r="E12" s="167"/>
      <c r="F12" s="167"/>
      <c r="G12" s="367" t="s">
        <v>314</v>
      </c>
      <c r="H12" s="368">
        <v>139715</v>
      </c>
      <c r="I12" s="368">
        <v>147691</v>
      </c>
      <c r="J12" s="368">
        <v>28376.79</v>
      </c>
      <c r="K12" s="369">
        <f>J12/I12*100</f>
        <v>19.213621683108652</v>
      </c>
    </row>
    <row r="13" spans="1:11" s="18" customFormat="1" ht="12.75">
      <c r="A13" s="53"/>
      <c r="B13" s="167" t="s">
        <v>557</v>
      </c>
      <c r="C13" s="167"/>
      <c r="D13" s="199" t="s">
        <v>313</v>
      </c>
      <c r="E13" s="167"/>
      <c r="F13" s="167"/>
      <c r="G13" s="167" t="s">
        <v>312</v>
      </c>
      <c r="H13" s="368">
        <v>24925</v>
      </c>
      <c r="I13" s="368">
        <v>24925</v>
      </c>
      <c r="J13" s="368">
        <v>3844.25</v>
      </c>
      <c r="K13" s="369">
        <f>J13/I13*100</f>
        <v>15.423269809428286</v>
      </c>
    </row>
    <row r="14" spans="1:11" s="2" customFormat="1" ht="12.75">
      <c r="A14" s="30" t="s">
        <v>524</v>
      </c>
      <c r="B14" s="4" t="s">
        <v>74</v>
      </c>
      <c r="C14" s="4"/>
      <c r="D14" s="4" t="s">
        <v>315</v>
      </c>
      <c r="E14" s="4"/>
      <c r="F14" s="4"/>
      <c r="G14" s="4" t="s">
        <v>348</v>
      </c>
      <c r="H14" s="24">
        <v>5383</v>
      </c>
      <c r="I14" s="24">
        <v>5383</v>
      </c>
      <c r="J14" s="24">
        <v>823.84</v>
      </c>
      <c r="K14" s="369">
        <f>J14/I14*100</f>
        <v>15.304477057402934</v>
      </c>
    </row>
    <row r="15" spans="1:11" s="2" customFormat="1" ht="12.75">
      <c r="A15" s="30" t="s">
        <v>524</v>
      </c>
      <c r="B15" s="4" t="s">
        <v>85</v>
      </c>
      <c r="C15" s="4"/>
      <c r="D15" s="4" t="s">
        <v>317</v>
      </c>
      <c r="E15" s="4"/>
      <c r="F15" s="4"/>
      <c r="G15" s="4" t="s">
        <v>318</v>
      </c>
      <c r="H15" s="24">
        <v>18972</v>
      </c>
      <c r="I15" s="24">
        <v>18972</v>
      </c>
      <c r="J15" s="24">
        <v>2587.7</v>
      </c>
      <c r="K15" s="369">
        <f>J15/I15*100</f>
        <v>13.639574109213576</v>
      </c>
    </row>
    <row r="16" spans="1:11" s="2" customFormat="1" ht="12.75">
      <c r="A16" s="30"/>
      <c r="B16" s="4"/>
      <c r="C16" s="4"/>
      <c r="D16" s="4"/>
      <c r="E16" s="4"/>
      <c r="F16" s="4"/>
      <c r="G16" s="4"/>
      <c r="H16" s="24"/>
      <c r="I16" s="24"/>
      <c r="J16" s="24"/>
      <c r="K16" s="35"/>
    </row>
    <row r="17" spans="1:11" s="18" customFormat="1" ht="12.75">
      <c r="A17" s="155" t="s">
        <v>107</v>
      </c>
      <c r="B17" s="156" t="s">
        <v>526</v>
      </c>
      <c r="C17" s="156" t="s">
        <v>524</v>
      </c>
      <c r="D17" s="156" t="s">
        <v>524</v>
      </c>
      <c r="E17" s="156" t="s">
        <v>524</v>
      </c>
      <c r="F17" s="156"/>
      <c r="G17" s="156" t="s">
        <v>314</v>
      </c>
      <c r="H17" s="377">
        <f>H18+H22+H33+H60</f>
        <v>139715</v>
      </c>
      <c r="I17" s="377">
        <f>I18+I22+I33+I60</f>
        <v>147691</v>
      </c>
      <c r="J17" s="377">
        <f>J18+J22+J33+J60</f>
        <v>28376.79</v>
      </c>
      <c r="K17" s="208">
        <f>J17/I17*100</f>
        <v>19.213621683108652</v>
      </c>
    </row>
    <row r="18" spans="1:11" s="18" customFormat="1" ht="12.75">
      <c r="A18" s="155"/>
      <c r="B18" s="156"/>
      <c r="C18" s="156"/>
      <c r="D18" s="156"/>
      <c r="E18" s="156" t="s">
        <v>139</v>
      </c>
      <c r="F18" s="156"/>
      <c r="G18" s="156" t="s">
        <v>140</v>
      </c>
      <c r="H18" s="207">
        <f>SUM(H19:H21)</f>
        <v>79650</v>
      </c>
      <c r="I18" s="207">
        <f>SUM(I19:I21)</f>
        <v>85280</v>
      </c>
      <c r="J18" s="207">
        <f>SUM(J19:J21)</f>
        <v>16040.86</v>
      </c>
      <c r="K18" s="371">
        <f>J18/I18*100</f>
        <v>18.809638836772987</v>
      </c>
    </row>
    <row r="19" spans="1:11" s="18" customFormat="1" ht="12.75">
      <c r="A19" s="155"/>
      <c r="B19" s="156"/>
      <c r="C19" s="156"/>
      <c r="D19" s="157" t="s">
        <v>109</v>
      </c>
      <c r="E19" s="157" t="s">
        <v>529</v>
      </c>
      <c r="F19" s="157" t="s">
        <v>556</v>
      </c>
      <c r="G19" s="157" t="s">
        <v>162</v>
      </c>
      <c r="H19" s="158">
        <v>70250</v>
      </c>
      <c r="I19" s="158">
        <v>75880</v>
      </c>
      <c r="J19" s="158">
        <v>14224.5</v>
      </c>
      <c r="K19" s="370">
        <f>J19/I19*100</f>
        <v>18.74604638903532</v>
      </c>
    </row>
    <row r="20" spans="1:11" s="18" customFormat="1" ht="12.75">
      <c r="A20" s="155"/>
      <c r="B20" s="156"/>
      <c r="C20" s="156"/>
      <c r="D20" s="157" t="s">
        <v>109</v>
      </c>
      <c r="E20" s="160" t="s">
        <v>723</v>
      </c>
      <c r="F20" s="157" t="s">
        <v>437</v>
      </c>
      <c r="G20" s="160" t="s">
        <v>724</v>
      </c>
      <c r="H20" s="158">
        <v>8700</v>
      </c>
      <c r="I20" s="158">
        <v>8700</v>
      </c>
      <c r="J20" s="158">
        <v>1510.36</v>
      </c>
      <c r="K20" s="370">
        <f aca="true" t="shared" si="0" ref="K20:K32">J20/I20*100</f>
        <v>17.360459770114943</v>
      </c>
    </row>
    <row r="21" spans="1:11" s="18" customFormat="1" ht="12.75">
      <c r="A21" s="155"/>
      <c r="B21" s="156"/>
      <c r="C21" s="156"/>
      <c r="D21" s="157" t="s">
        <v>109</v>
      </c>
      <c r="E21" s="160" t="s">
        <v>723</v>
      </c>
      <c r="F21" s="157" t="s">
        <v>437</v>
      </c>
      <c r="G21" s="160" t="s">
        <v>438</v>
      </c>
      <c r="H21" s="158">
        <v>700</v>
      </c>
      <c r="I21" s="158">
        <v>700</v>
      </c>
      <c r="J21" s="158">
        <v>306</v>
      </c>
      <c r="K21" s="370">
        <f t="shared" si="0"/>
        <v>43.714285714285715</v>
      </c>
    </row>
    <row r="22" spans="1:11" s="18" customFormat="1" ht="12.75">
      <c r="A22" s="155"/>
      <c r="B22" s="156"/>
      <c r="C22" s="156"/>
      <c r="D22" s="156"/>
      <c r="E22" s="156" t="s">
        <v>142</v>
      </c>
      <c r="F22" s="156"/>
      <c r="G22" s="156" t="s">
        <v>143</v>
      </c>
      <c r="H22" s="207">
        <f>SUM(H23:H32)</f>
        <v>28079</v>
      </c>
      <c r="I22" s="207">
        <f>SUM(I23:I32)</f>
        <v>30146</v>
      </c>
      <c r="J22" s="207">
        <f>SUM(J23:J32)</f>
        <v>6188.35</v>
      </c>
      <c r="K22" s="371">
        <f t="shared" si="0"/>
        <v>20.527930737079547</v>
      </c>
    </row>
    <row r="23" spans="1:11" s="18" customFormat="1" ht="12.75">
      <c r="A23" s="155"/>
      <c r="B23" s="156"/>
      <c r="C23" s="156"/>
      <c r="D23" s="157" t="s">
        <v>109</v>
      </c>
      <c r="E23" s="157" t="s">
        <v>531</v>
      </c>
      <c r="F23" s="157" t="s">
        <v>437</v>
      </c>
      <c r="G23" s="157" t="s">
        <v>144</v>
      </c>
      <c r="H23" s="158">
        <v>3900</v>
      </c>
      <c r="I23" s="158">
        <v>4180</v>
      </c>
      <c r="J23" s="158">
        <v>1089.59</v>
      </c>
      <c r="K23" s="370">
        <f t="shared" si="0"/>
        <v>26.066746411483248</v>
      </c>
    </row>
    <row r="24" spans="1:11" s="18" customFormat="1" ht="12.75">
      <c r="A24" s="155"/>
      <c r="B24" s="156"/>
      <c r="C24" s="156"/>
      <c r="D24" s="157" t="s">
        <v>109</v>
      </c>
      <c r="E24" s="157" t="s">
        <v>439</v>
      </c>
      <c r="F24" s="157" t="s">
        <v>437</v>
      </c>
      <c r="G24" s="157" t="s">
        <v>442</v>
      </c>
      <c r="H24" s="158">
        <v>3900</v>
      </c>
      <c r="I24" s="158">
        <v>4180</v>
      </c>
      <c r="J24" s="158">
        <v>686.02</v>
      </c>
      <c r="K24" s="370">
        <f t="shared" si="0"/>
        <v>16.411961722488037</v>
      </c>
    </row>
    <row r="25" spans="1:11" s="18" customFormat="1" ht="12.75">
      <c r="A25" s="155"/>
      <c r="B25" s="156"/>
      <c r="C25" s="156"/>
      <c r="D25" s="157" t="s">
        <v>109</v>
      </c>
      <c r="E25" s="157" t="s">
        <v>532</v>
      </c>
      <c r="F25" s="157" t="s">
        <v>437</v>
      </c>
      <c r="G25" s="157" t="s">
        <v>145</v>
      </c>
      <c r="H25" s="158">
        <v>1115</v>
      </c>
      <c r="I25" s="158">
        <v>1193</v>
      </c>
      <c r="J25" s="158">
        <v>227</v>
      </c>
      <c r="K25" s="370">
        <f t="shared" si="0"/>
        <v>19.027661357921207</v>
      </c>
    </row>
    <row r="26" spans="1:11" s="2" customFormat="1" ht="12.75">
      <c r="A26" s="30" t="s">
        <v>524</v>
      </c>
      <c r="B26" s="4" t="s">
        <v>524</v>
      </c>
      <c r="C26" s="4" t="s">
        <v>524</v>
      </c>
      <c r="D26" s="4" t="s">
        <v>109</v>
      </c>
      <c r="E26" s="4" t="s">
        <v>533</v>
      </c>
      <c r="F26" s="157" t="s">
        <v>437</v>
      </c>
      <c r="G26" s="4" t="s">
        <v>146</v>
      </c>
      <c r="H26" s="24">
        <v>11151</v>
      </c>
      <c r="I26" s="24">
        <v>11836</v>
      </c>
      <c r="J26" s="24">
        <v>2429.88</v>
      </c>
      <c r="K26" s="370">
        <f t="shared" si="0"/>
        <v>20.529570800946267</v>
      </c>
    </row>
    <row r="27" spans="1:11" s="2" customFormat="1" ht="12.75">
      <c r="A27" s="30"/>
      <c r="B27" s="4"/>
      <c r="C27" s="4"/>
      <c r="D27" s="4" t="s">
        <v>109</v>
      </c>
      <c r="E27" s="4" t="s">
        <v>534</v>
      </c>
      <c r="F27" s="157" t="s">
        <v>437</v>
      </c>
      <c r="G27" s="4" t="s">
        <v>147</v>
      </c>
      <c r="H27" s="24">
        <v>637</v>
      </c>
      <c r="I27" s="24">
        <v>682</v>
      </c>
      <c r="J27" s="24">
        <v>141.22</v>
      </c>
      <c r="K27" s="370">
        <f t="shared" si="0"/>
        <v>20.70674486803519</v>
      </c>
    </row>
    <row r="28" spans="1:11" s="2" customFormat="1" ht="12.75">
      <c r="A28" s="30"/>
      <c r="B28" s="4"/>
      <c r="C28" s="4"/>
      <c r="D28" s="4" t="s">
        <v>109</v>
      </c>
      <c r="E28" s="4" t="s">
        <v>535</v>
      </c>
      <c r="F28" s="157" t="s">
        <v>437</v>
      </c>
      <c r="G28" s="4" t="s">
        <v>148</v>
      </c>
      <c r="H28" s="24">
        <v>2409</v>
      </c>
      <c r="I28" s="24">
        <v>2577</v>
      </c>
      <c r="J28" s="24">
        <v>436.83</v>
      </c>
      <c r="K28" s="370">
        <f t="shared" si="0"/>
        <v>16.951105937136205</v>
      </c>
    </row>
    <row r="29" spans="1:11" s="2" customFormat="1" ht="12.75">
      <c r="A29" s="30"/>
      <c r="B29" s="4"/>
      <c r="C29" s="4"/>
      <c r="D29" s="4" t="s">
        <v>109</v>
      </c>
      <c r="E29" s="4" t="s">
        <v>536</v>
      </c>
      <c r="F29" s="157" t="s">
        <v>437</v>
      </c>
      <c r="G29" s="4" t="s">
        <v>149</v>
      </c>
      <c r="H29" s="24">
        <v>796</v>
      </c>
      <c r="I29" s="24">
        <v>852</v>
      </c>
      <c r="J29" s="24">
        <v>145.54</v>
      </c>
      <c r="K29" s="370">
        <f t="shared" si="0"/>
        <v>17.082159624413144</v>
      </c>
    </row>
    <row r="30" spans="1:11" s="2" customFormat="1" ht="12.75">
      <c r="A30" s="30"/>
      <c r="B30" s="4"/>
      <c r="C30" s="4"/>
      <c r="D30" s="4" t="s">
        <v>109</v>
      </c>
      <c r="E30" s="4" t="s">
        <v>440</v>
      </c>
      <c r="F30" s="157" t="s">
        <v>437</v>
      </c>
      <c r="G30" s="4" t="s">
        <v>443</v>
      </c>
      <c r="H30" s="24">
        <v>194</v>
      </c>
      <c r="I30" s="24">
        <v>208</v>
      </c>
      <c r="J30" s="24">
        <v>40.63</v>
      </c>
      <c r="K30" s="370">
        <f t="shared" si="0"/>
        <v>19.533653846153847</v>
      </c>
    </row>
    <row r="31" spans="1:11" s="2" customFormat="1" ht="12.75">
      <c r="A31" s="30"/>
      <c r="B31" s="4"/>
      <c r="C31" s="4"/>
      <c r="D31" s="4" t="s">
        <v>109</v>
      </c>
      <c r="E31" s="4" t="s">
        <v>537</v>
      </c>
      <c r="F31" s="157" t="s">
        <v>437</v>
      </c>
      <c r="G31" s="4" t="s">
        <v>150</v>
      </c>
      <c r="H31" s="24">
        <v>3683</v>
      </c>
      <c r="I31" s="24">
        <v>3949</v>
      </c>
      <c r="J31" s="24">
        <v>824.3</v>
      </c>
      <c r="K31" s="370">
        <f t="shared" si="0"/>
        <v>20.873638895923015</v>
      </c>
    </row>
    <row r="32" spans="1:11" s="2" customFormat="1" ht="12.75">
      <c r="A32" s="30"/>
      <c r="B32" s="4"/>
      <c r="C32" s="4"/>
      <c r="D32" s="4" t="s">
        <v>109</v>
      </c>
      <c r="E32" s="4" t="s">
        <v>441</v>
      </c>
      <c r="F32" s="157" t="s">
        <v>437</v>
      </c>
      <c r="G32" s="4" t="s">
        <v>444</v>
      </c>
      <c r="H32" s="24">
        <v>294</v>
      </c>
      <c r="I32" s="24">
        <v>489</v>
      </c>
      <c r="J32" s="24">
        <v>167.34</v>
      </c>
      <c r="K32" s="370">
        <f t="shared" si="0"/>
        <v>34.220858895705526</v>
      </c>
    </row>
    <row r="33" spans="1:11" s="2" customFormat="1" ht="12.75">
      <c r="A33" s="30"/>
      <c r="B33" s="4"/>
      <c r="C33" s="4"/>
      <c r="D33" s="4"/>
      <c r="E33" s="65" t="s">
        <v>151</v>
      </c>
      <c r="F33" s="65"/>
      <c r="G33" s="65" t="s">
        <v>152</v>
      </c>
      <c r="H33" s="376">
        <f>SUM(H34:H59)</f>
        <v>31129</v>
      </c>
      <c r="I33" s="376">
        <f>SUM(I34:I59)</f>
        <v>30651</v>
      </c>
      <c r="J33" s="376">
        <f>SUM(J34:J59)</f>
        <v>4633.580000000001</v>
      </c>
      <c r="K33" s="73">
        <f>J33/I33*100</f>
        <v>15.11722292910509</v>
      </c>
    </row>
    <row r="34" spans="1:11" s="2" customFormat="1" ht="12.75">
      <c r="A34" s="30"/>
      <c r="B34" s="4"/>
      <c r="C34" s="4"/>
      <c r="D34" s="4" t="s">
        <v>109</v>
      </c>
      <c r="E34" s="4" t="s">
        <v>555</v>
      </c>
      <c r="F34" s="157" t="s">
        <v>437</v>
      </c>
      <c r="G34" s="4" t="s">
        <v>445</v>
      </c>
      <c r="H34" s="24">
        <v>1000</v>
      </c>
      <c r="I34" s="24">
        <v>1000</v>
      </c>
      <c r="J34" s="24">
        <v>31.44</v>
      </c>
      <c r="K34" s="172">
        <f>J34/I34*100</f>
        <v>3.144</v>
      </c>
    </row>
    <row r="35" spans="1:11" s="2" customFormat="1" ht="12.75">
      <c r="A35" s="30"/>
      <c r="B35" s="4"/>
      <c r="C35" s="4"/>
      <c r="D35" s="4" t="s">
        <v>109</v>
      </c>
      <c r="E35" s="4" t="s">
        <v>75</v>
      </c>
      <c r="F35" s="157" t="s">
        <v>437</v>
      </c>
      <c r="G35" s="4" t="s">
        <v>725</v>
      </c>
      <c r="H35" s="24">
        <v>13202</v>
      </c>
      <c r="I35" s="24">
        <v>11339</v>
      </c>
      <c r="J35" s="24">
        <v>1741.53</v>
      </c>
      <c r="K35" s="172">
        <f aca="true" t="shared" si="1" ref="K35:K58">J35/I35*100</f>
        <v>15.3587617955728</v>
      </c>
    </row>
    <row r="36" spans="1:11" s="2" customFormat="1" ht="25.5">
      <c r="A36" s="30"/>
      <c r="B36" s="4"/>
      <c r="C36" s="4"/>
      <c r="D36" s="4" t="s">
        <v>109</v>
      </c>
      <c r="E36" s="4" t="s">
        <v>554</v>
      </c>
      <c r="F36" s="157" t="s">
        <v>437</v>
      </c>
      <c r="G36" s="43" t="s">
        <v>726</v>
      </c>
      <c r="H36" s="24">
        <v>450</v>
      </c>
      <c r="I36" s="24">
        <v>450</v>
      </c>
      <c r="J36" s="24">
        <v>144.52</v>
      </c>
      <c r="K36" s="172">
        <f t="shared" si="1"/>
        <v>32.11555555555556</v>
      </c>
    </row>
    <row r="37" spans="1:11" s="2" customFormat="1" ht="12.75">
      <c r="A37" s="30"/>
      <c r="B37" s="4"/>
      <c r="C37" s="4"/>
      <c r="D37" s="4" t="s">
        <v>109</v>
      </c>
      <c r="E37" s="4" t="s">
        <v>554</v>
      </c>
      <c r="F37" s="157" t="s">
        <v>437</v>
      </c>
      <c r="G37" s="4" t="s">
        <v>727</v>
      </c>
      <c r="H37" s="24">
        <v>0</v>
      </c>
      <c r="I37" s="24">
        <v>385</v>
      </c>
      <c r="J37" s="24">
        <v>70</v>
      </c>
      <c r="K37" s="172">
        <f t="shared" si="1"/>
        <v>18.181818181818183</v>
      </c>
    </row>
    <row r="38" spans="1:11" s="2" customFormat="1" ht="12.75">
      <c r="A38" s="30"/>
      <c r="B38" s="4"/>
      <c r="C38" s="4"/>
      <c r="D38" s="4" t="s">
        <v>109</v>
      </c>
      <c r="E38" s="4" t="s">
        <v>482</v>
      </c>
      <c r="F38" s="157" t="s">
        <v>556</v>
      </c>
      <c r="G38" s="4" t="s">
        <v>728</v>
      </c>
      <c r="H38" s="24">
        <v>50</v>
      </c>
      <c r="I38" s="24">
        <v>50</v>
      </c>
      <c r="J38" s="24">
        <v>0</v>
      </c>
      <c r="K38" s="172">
        <f t="shared" si="1"/>
        <v>0</v>
      </c>
    </row>
    <row r="39" spans="1:11" s="2" customFormat="1" ht="63.75">
      <c r="A39" s="30"/>
      <c r="B39" s="4"/>
      <c r="C39" s="4"/>
      <c r="D39" s="4" t="s">
        <v>109</v>
      </c>
      <c r="E39" s="4" t="s">
        <v>538</v>
      </c>
      <c r="F39" s="157" t="s">
        <v>437</v>
      </c>
      <c r="G39" s="43" t="s">
        <v>729</v>
      </c>
      <c r="H39" s="24">
        <v>1620</v>
      </c>
      <c r="I39" s="24">
        <v>1620</v>
      </c>
      <c r="J39" s="24">
        <v>637.83</v>
      </c>
      <c r="K39" s="172">
        <f t="shared" si="1"/>
        <v>39.37222222222223</v>
      </c>
    </row>
    <row r="40" spans="1:11" s="2" customFormat="1" ht="38.25">
      <c r="A40" s="30"/>
      <c r="B40" s="4"/>
      <c r="C40" s="4"/>
      <c r="D40" s="4" t="s">
        <v>109</v>
      </c>
      <c r="E40" s="4" t="s">
        <v>539</v>
      </c>
      <c r="F40" s="157" t="s">
        <v>556</v>
      </c>
      <c r="G40" s="43" t="s">
        <v>730</v>
      </c>
      <c r="H40" s="24">
        <v>3977</v>
      </c>
      <c r="I40" s="24">
        <v>3977</v>
      </c>
      <c r="J40" s="24">
        <v>18.87</v>
      </c>
      <c r="K40" s="172">
        <f t="shared" si="1"/>
        <v>0.47447824993713855</v>
      </c>
    </row>
    <row r="41" spans="1:11" s="2" customFormat="1" ht="12.75">
      <c r="A41" s="30"/>
      <c r="B41" s="4"/>
      <c r="C41" s="4"/>
      <c r="D41" s="4" t="s">
        <v>109</v>
      </c>
      <c r="E41" s="4" t="s">
        <v>539</v>
      </c>
      <c r="F41" s="157" t="s">
        <v>556</v>
      </c>
      <c r="G41" s="4" t="s">
        <v>446</v>
      </c>
      <c r="H41" s="24">
        <v>780</v>
      </c>
      <c r="I41" s="24">
        <v>780</v>
      </c>
      <c r="J41" s="24">
        <v>0</v>
      </c>
      <c r="K41" s="172">
        <f t="shared" si="1"/>
        <v>0</v>
      </c>
    </row>
    <row r="42" spans="1:11" s="2" customFormat="1" ht="25.5">
      <c r="A42" s="30"/>
      <c r="B42" s="4"/>
      <c r="C42" s="4"/>
      <c r="D42" s="4" t="s">
        <v>109</v>
      </c>
      <c r="E42" s="4" t="s">
        <v>539</v>
      </c>
      <c r="F42" s="157" t="s">
        <v>556</v>
      </c>
      <c r="G42" s="43" t="s">
        <v>731</v>
      </c>
      <c r="H42" s="24">
        <v>929</v>
      </c>
      <c r="I42" s="24">
        <v>929</v>
      </c>
      <c r="J42" s="24">
        <v>6.9</v>
      </c>
      <c r="K42" s="172">
        <f t="shared" si="1"/>
        <v>0.7427341227125943</v>
      </c>
    </row>
    <row r="43" spans="1:11" s="2" customFormat="1" ht="12.75">
      <c r="A43" s="30"/>
      <c r="B43" s="4"/>
      <c r="C43" s="4"/>
      <c r="D43" s="4" t="s">
        <v>109</v>
      </c>
      <c r="E43" s="4" t="s">
        <v>540</v>
      </c>
      <c r="F43" s="157" t="s">
        <v>556</v>
      </c>
      <c r="G43" s="4" t="s">
        <v>447</v>
      </c>
      <c r="H43" s="24">
        <v>50</v>
      </c>
      <c r="I43" s="24">
        <v>50</v>
      </c>
      <c r="J43" s="24">
        <v>34.93</v>
      </c>
      <c r="K43" s="172">
        <f t="shared" si="1"/>
        <v>69.86</v>
      </c>
    </row>
    <row r="44" spans="1:11" s="2" customFormat="1" ht="12.75">
      <c r="A44" s="30"/>
      <c r="B44" s="4"/>
      <c r="C44" s="4"/>
      <c r="D44" s="4" t="s">
        <v>109</v>
      </c>
      <c r="E44" s="4" t="s">
        <v>71</v>
      </c>
      <c r="F44" s="157" t="s">
        <v>556</v>
      </c>
      <c r="G44" s="4" t="s">
        <v>448</v>
      </c>
      <c r="H44" s="24">
        <v>98</v>
      </c>
      <c r="I44" s="24">
        <v>98</v>
      </c>
      <c r="J44" s="24">
        <v>0</v>
      </c>
      <c r="K44" s="172">
        <f t="shared" si="1"/>
        <v>0</v>
      </c>
    </row>
    <row r="45" spans="1:11" s="2" customFormat="1" ht="12.75">
      <c r="A45" s="30"/>
      <c r="B45" s="4"/>
      <c r="C45" s="4"/>
      <c r="D45" s="4" t="s">
        <v>109</v>
      </c>
      <c r="E45" s="4" t="s">
        <v>393</v>
      </c>
      <c r="F45" s="157" t="s">
        <v>556</v>
      </c>
      <c r="G45" s="4" t="s">
        <v>449</v>
      </c>
      <c r="H45" s="24">
        <v>45</v>
      </c>
      <c r="I45" s="24">
        <v>45</v>
      </c>
      <c r="J45" s="24">
        <v>0</v>
      </c>
      <c r="K45" s="172">
        <f t="shared" si="1"/>
        <v>0</v>
      </c>
    </row>
    <row r="46" spans="1:11" s="2" customFormat="1" ht="25.5">
      <c r="A46" s="30"/>
      <c r="B46" s="4"/>
      <c r="C46" s="4"/>
      <c r="D46" s="4" t="s">
        <v>109</v>
      </c>
      <c r="E46" s="4" t="s">
        <v>72</v>
      </c>
      <c r="F46" s="157" t="s">
        <v>556</v>
      </c>
      <c r="G46" s="43" t="s">
        <v>732</v>
      </c>
      <c r="H46" s="24">
        <v>702</v>
      </c>
      <c r="I46" s="24">
        <v>702</v>
      </c>
      <c r="J46" s="24">
        <v>198.28</v>
      </c>
      <c r="K46" s="172">
        <f t="shared" si="1"/>
        <v>28.245014245014243</v>
      </c>
    </row>
    <row r="47" spans="1:11" s="2" customFormat="1" ht="12.75">
      <c r="A47" s="30"/>
      <c r="B47" s="4"/>
      <c r="C47" s="4"/>
      <c r="D47" s="4" t="s">
        <v>109</v>
      </c>
      <c r="E47" s="4" t="s">
        <v>126</v>
      </c>
      <c r="F47" s="157" t="s">
        <v>556</v>
      </c>
      <c r="G47" s="4" t="s">
        <v>450</v>
      </c>
      <c r="H47" s="24">
        <v>300</v>
      </c>
      <c r="I47" s="24">
        <v>300</v>
      </c>
      <c r="J47" s="24">
        <v>0</v>
      </c>
      <c r="K47" s="172">
        <f t="shared" si="1"/>
        <v>0</v>
      </c>
    </row>
    <row r="48" spans="1:11" s="2" customFormat="1" ht="12.75">
      <c r="A48" s="30"/>
      <c r="B48" s="4"/>
      <c r="C48" s="4"/>
      <c r="D48" s="4" t="s">
        <v>109</v>
      </c>
      <c r="E48" s="4" t="s">
        <v>81</v>
      </c>
      <c r="F48" s="157" t="s">
        <v>556</v>
      </c>
      <c r="G48" s="4" t="s">
        <v>180</v>
      </c>
      <c r="H48" s="24">
        <v>0</v>
      </c>
      <c r="I48" s="24">
        <v>1000</v>
      </c>
      <c r="J48" s="24">
        <v>0</v>
      </c>
      <c r="K48" s="172">
        <f t="shared" si="1"/>
        <v>0</v>
      </c>
    </row>
    <row r="49" spans="1:11" s="2" customFormat="1" ht="12.75">
      <c r="A49" s="30"/>
      <c r="B49" s="4"/>
      <c r="C49" s="4"/>
      <c r="D49" s="4" t="s">
        <v>109</v>
      </c>
      <c r="E49" s="4" t="s">
        <v>69</v>
      </c>
      <c r="F49" s="157" t="s">
        <v>556</v>
      </c>
      <c r="G49" s="4" t="s">
        <v>733</v>
      </c>
      <c r="H49" s="24">
        <v>600</v>
      </c>
      <c r="I49" s="24">
        <v>600</v>
      </c>
      <c r="J49" s="24">
        <v>30</v>
      </c>
      <c r="K49" s="172">
        <f t="shared" si="1"/>
        <v>5</v>
      </c>
    </row>
    <row r="50" spans="1:11" s="2" customFormat="1" ht="12.75">
      <c r="A50" s="30"/>
      <c r="B50" s="4"/>
      <c r="C50" s="4"/>
      <c r="D50" s="4" t="s">
        <v>109</v>
      </c>
      <c r="E50" s="4" t="s">
        <v>79</v>
      </c>
      <c r="F50" s="157" t="s">
        <v>556</v>
      </c>
      <c r="G50" s="4" t="s">
        <v>451</v>
      </c>
      <c r="H50" s="24">
        <v>1000</v>
      </c>
      <c r="I50" s="24">
        <v>1000</v>
      </c>
      <c r="J50" s="24">
        <v>5.63</v>
      </c>
      <c r="K50" s="172">
        <f t="shared" si="1"/>
        <v>0.563</v>
      </c>
    </row>
    <row r="51" spans="1:11" s="2" customFormat="1" ht="25.5">
      <c r="A51" s="30"/>
      <c r="B51" s="4"/>
      <c r="C51" s="4"/>
      <c r="D51" s="4" t="s">
        <v>109</v>
      </c>
      <c r="E51" s="373" t="s">
        <v>546</v>
      </c>
      <c r="F51" s="157" t="s">
        <v>556</v>
      </c>
      <c r="G51" s="43" t="s">
        <v>734</v>
      </c>
      <c r="H51" s="24">
        <v>1700</v>
      </c>
      <c r="I51" s="24">
        <v>1700</v>
      </c>
      <c r="J51" s="24">
        <v>322.92</v>
      </c>
      <c r="K51" s="172">
        <f t="shared" si="1"/>
        <v>18.99529411764706</v>
      </c>
    </row>
    <row r="52" spans="1:11" s="2" customFormat="1" ht="12.75">
      <c r="A52" s="30"/>
      <c r="B52" s="4"/>
      <c r="C52" s="4"/>
      <c r="D52" s="4" t="s">
        <v>109</v>
      </c>
      <c r="E52" s="374">
        <v>637006</v>
      </c>
      <c r="F52" s="375">
        <v>111</v>
      </c>
      <c r="G52" s="202" t="s">
        <v>735</v>
      </c>
      <c r="H52" s="24">
        <v>32</v>
      </c>
      <c r="I52" s="24">
        <v>32</v>
      </c>
      <c r="J52" s="24">
        <v>31.86</v>
      </c>
      <c r="K52" s="172">
        <f t="shared" si="1"/>
        <v>99.5625</v>
      </c>
    </row>
    <row r="53" spans="1:11" s="2" customFormat="1" ht="12.75">
      <c r="A53" s="30"/>
      <c r="B53" s="4"/>
      <c r="C53" s="4"/>
      <c r="D53" s="4" t="s">
        <v>109</v>
      </c>
      <c r="E53" s="374">
        <v>637011</v>
      </c>
      <c r="F53" s="375">
        <v>111</v>
      </c>
      <c r="G53" s="202" t="s">
        <v>452</v>
      </c>
      <c r="H53" s="24">
        <v>94</v>
      </c>
      <c r="I53" s="24">
        <v>94</v>
      </c>
      <c r="J53" s="24">
        <v>0</v>
      </c>
      <c r="K53" s="172">
        <f t="shared" si="1"/>
        <v>0</v>
      </c>
    </row>
    <row r="54" spans="1:11" s="2" customFormat="1" ht="38.25">
      <c r="A54" s="30"/>
      <c r="B54" s="4"/>
      <c r="C54" s="4"/>
      <c r="D54" s="4" t="s">
        <v>109</v>
      </c>
      <c r="E54" s="374">
        <v>637012</v>
      </c>
      <c r="F54" s="375">
        <v>111</v>
      </c>
      <c r="G54" s="372" t="s">
        <v>736</v>
      </c>
      <c r="H54" s="24">
        <v>600</v>
      </c>
      <c r="I54" s="24">
        <v>600</v>
      </c>
      <c r="J54" s="24">
        <v>343.62</v>
      </c>
      <c r="K54" s="172">
        <f t="shared" si="1"/>
        <v>57.269999999999996</v>
      </c>
    </row>
    <row r="55" spans="1:11" s="2" customFormat="1" ht="12.75">
      <c r="A55" s="30"/>
      <c r="B55" s="4"/>
      <c r="C55" s="4"/>
      <c r="D55" s="4" t="s">
        <v>109</v>
      </c>
      <c r="E55" s="374">
        <v>637014</v>
      </c>
      <c r="F55" s="375">
        <v>111</v>
      </c>
      <c r="G55" s="202" t="s">
        <v>156</v>
      </c>
      <c r="H55" s="24">
        <v>2000</v>
      </c>
      <c r="I55" s="24">
        <v>2000</v>
      </c>
      <c r="J55" s="24">
        <v>393.08</v>
      </c>
      <c r="K55" s="172">
        <f t="shared" si="1"/>
        <v>19.654</v>
      </c>
    </row>
    <row r="56" spans="1:11" s="2" customFormat="1" ht="12.75">
      <c r="A56" s="30"/>
      <c r="B56" s="4"/>
      <c r="C56" s="4"/>
      <c r="D56" s="4" t="s">
        <v>109</v>
      </c>
      <c r="E56" s="374">
        <v>637015</v>
      </c>
      <c r="F56" s="375">
        <v>111</v>
      </c>
      <c r="G56" s="202" t="s">
        <v>737</v>
      </c>
      <c r="H56" s="24">
        <v>500</v>
      </c>
      <c r="I56" s="24">
        <v>500</v>
      </c>
      <c r="J56" s="24">
        <v>235.68</v>
      </c>
      <c r="K56" s="172">
        <f t="shared" si="1"/>
        <v>47.136</v>
      </c>
    </row>
    <row r="57" spans="1:11" s="2" customFormat="1" ht="12.75">
      <c r="A57" s="30"/>
      <c r="B57" s="4"/>
      <c r="C57" s="4"/>
      <c r="D57" s="4" t="s">
        <v>109</v>
      </c>
      <c r="E57" s="374">
        <v>637016</v>
      </c>
      <c r="F57" s="375">
        <v>111</v>
      </c>
      <c r="G57" s="202" t="s">
        <v>157</v>
      </c>
      <c r="H57" s="24">
        <v>1000</v>
      </c>
      <c r="I57" s="24">
        <v>1000</v>
      </c>
      <c r="J57" s="24">
        <v>161.63</v>
      </c>
      <c r="K57" s="172">
        <f t="shared" si="1"/>
        <v>16.163</v>
      </c>
    </row>
    <row r="58" spans="1:11" s="2" customFormat="1" ht="12.75">
      <c r="A58" s="30"/>
      <c r="B58" s="4"/>
      <c r="C58" s="4"/>
      <c r="D58" s="4" t="s">
        <v>109</v>
      </c>
      <c r="E58" s="374">
        <v>637027</v>
      </c>
      <c r="F58" s="375">
        <v>111</v>
      </c>
      <c r="G58" s="202" t="s">
        <v>158</v>
      </c>
      <c r="H58" s="24">
        <v>400</v>
      </c>
      <c r="I58" s="24">
        <v>400</v>
      </c>
      <c r="J58" s="24">
        <v>79.68</v>
      </c>
      <c r="K58" s="172">
        <f t="shared" si="1"/>
        <v>19.92</v>
      </c>
    </row>
    <row r="59" spans="1:11" s="2" customFormat="1" ht="12.75">
      <c r="A59" s="30"/>
      <c r="B59" s="4"/>
      <c r="C59" s="4"/>
      <c r="D59" s="4" t="s">
        <v>109</v>
      </c>
      <c r="E59" s="374">
        <v>637030</v>
      </c>
      <c r="F59" s="375">
        <v>111</v>
      </c>
      <c r="G59" s="202" t="s">
        <v>453</v>
      </c>
      <c r="H59" s="24">
        <v>0</v>
      </c>
      <c r="I59" s="24">
        <v>0</v>
      </c>
      <c r="J59" s="24">
        <v>145.18</v>
      </c>
      <c r="K59" s="172"/>
    </row>
    <row r="60" spans="1:11" s="2" customFormat="1" ht="12.75">
      <c r="A60" s="30"/>
      <c r="B60" s="4"/>
      <c r="C60" s="4"/>
      <c r="D60" s="4"/>
      <c r="E60" s="203">
        <v>640</v>
      </c>
      <c r="F60" s="375"/>
      <c r="G60" s="203" t="s">
        <v>738</v>
      </c>
      <c r="H60" s="66">
        <f>SUM(H61:H62)</f>
        <v>857</v>
      </c>
      <c r="I60" s="66">
        <f>SUM(I61:I62)</f>
        <v>1614</v>
      </c>
      <c r="J60" s="66">
        <f>SUM(J61:J62)</f>
        <v>1514</v>
      </c>
      <c r="K60" s="73">
        <f>J60/I60*100</f>
        <v>93.80421313506815</v>
      </c>
    </row>
    <row r="61" spans="1:11" s="2" customFormat="1" ht="12.75">
      <c r="A61" s="30"/>
      <c r="B61" s="4"/>
      <c r="C61" s="4"/>
      <c r="D61" s="4" t="s">
        <v>109</v>
      </c>
      <c r="E61" s="202">
        <v>642015</v>
      </c>
      <c r="F61" s="375">
        <v>111</v>
      </c>
      <c r="G61" s="202" t="s">
        <v>454</v>
      </c>
      <c r="H61" s="24">
        <v>100</v>
      </c>
      <c r="I61" s="24">
        <v>100</v>
      </c>
      <c r="J61" s="24">
        <v>0</v>
      </c>
      <c r="K61" s="172">
        <v>0</v>
      </c>
    </row>
    <row r="62" spans="1:11" s="2" customFormat="1" ht="12.75">
      <c r="A62" s="30"/>
      <c r="B62" s="4"/>
      <c r="C62" s="4"/>
      <c r="D62" s="4" t="s">
        <v>109</v>
      </c>
      <c r="E62" s="202">
        <v>642013</v>
      </c>
      <c r="F62" s="375">
        <v>111</v>
      </c>
      <c r="G62" s="202" t="s">
        <v>739</v>
      </c>
      <c r="H62" s="24">
        <v>757</v>
      </c>
      <c r="I62" s="24">
        <v>1514</v>
      </c>
      <c r="J62" s="24">
        <v>1514</v>
      </c>
      <c r="K62" s="172">
        <v>100</v>
      </c>
    </row>
    <row r="63" spans="1:11" s="18" customFormat="1" ht="12.75">
      <c r="A63" s="155" t="s">
        <v>524</v>
      </c>
      <c r="B63" s="156"/>
      <c r="C63" s="156" t="s">
        <v>524</v>
      </c>
      <c r="D63" s="156" t="s">
        <v>524</v>
      </c>
      <c r="E63" s="156" t="s">
        <v>524</v>
      </c>
      <c r="F63" s="55"/>
      <c r="G63" s="55"/>
      <c r="H63" s="207"/>
      <c r="I63" s="207"/>
      <c r="J63" s="207"/>
      <c r="K63" s="208"/>
    </row>
    <row r="64" spans="1:11" s="68" customFormat="1" ht="12.75">
      <c r="A64" s="64" t="s">
        <v>107</v>
      </c>
      <c r="B64" s="65" t="s">
        <v>557</v>
      </c>
      <c r="C64" s="65" t="s">
        <v>524</v>
      </c>
      <c r="D64" s="65"/>
      <c r="E64" s="65"/>
      <c r="F64" s="65" t="s">
        <v>519</v>
      </c>
      <c r="G64" s="21" t="s">
        <v>312</v>
      </c>
      <c r="H64" s="66" t="s">
        <v>430</v>
      </c>
      <c r="I64" s="66" t="s">
        <v>431</v>
      </c>
      <c r="J64" s="66" t="s">
        <v>432</v>
      </c>
      <c r="K64" s="67" t="s">
        <v>433</v>
      </c>
    </row>
    <row r="65" spans="1:11" s="18" customFormat="1" ht="12.75">
      <c r="A65" s="34"/>
      <c r="B65" s="3"/>
      <c r="C65" s="3"/>
      <c r="D65" s="3"/>
      <c r="E65" s="3" t="s">
        <v>139</v>
      </c>
      <c r="F65" s="3"/>
      <c r="G65" s="65" t="s">
        <v>140</v>
      </c>
      <c r="H65" s="25">
        <f>SUM(H66:H69)</f>
        <v>15213</v>
      </c>
      <c r="I65" s="25">
        <f>SUM(I66:I69)</f>
        <v>15213</v>
      </c>
      <c r="J65" s="25">
        <f>SUM(J66:J69)</f>
        <v>2290.22</v>
      </c>
      <c r="K65" s="39">
        <f>J65/I65*100</f>
        <v>15.054361401432983</v>
      </c>
    </row>
    <row r="66" spans="1:11" s="2" customFormat="1" ht="12.75">
      <c r="A66" s="30" t="s">
        <v>524</v>
      </c>
      <c r="B66" s="4" t="s">
        <v>524</v>
      </c>
      <c r="C66" s="4" t="s">
        <v>524</v>
      </c>
      <c r="D66" s="4" t="s">
        <v>313</v>
      </c>
      <c r="E66" s="4" t="s">
        <v>529</v>
      </c>
      <c r="F66" s="4" t="s">
        <v>530</v>
      </c>
      <c r="G66" s="153" t="s">
        <v>162</v>
      </c>
      <c r="H66" s="24">
        <v>13350</v>
      </c>
      <c r="I66" s="24">
        <v>13350</v>
      </c>
      <c r="J66" s="24">
        <v>2005.83</v>
      </c>
      <c r="K66" s="172">
        <f>J66/I66*100</f>
        <v>15.024943820224717</v>
      </c>
    </row>
    <row r="67" spans="1:11" s="2" customFormat="1" ht="12.75">
      <c r="A67" s="30"/>
      <c r="B67" s="4"/>
      <c r="C67" s="4"/>
      <c r="D67" s="4" t="s">
        <v>313</v>
      </c>
      <c r="E67" s="4" t="s">
        <v>723</v>
      </c>
      <c r="F67" s="4" t="s">
        <v>530</v>
      </c>
      <c r="G67" s="4" t="s">
        <v>724</v>
      </c>
      <c r="H67" s="24">
        <v>360</v>
      </c>
      <c r="I67" s="24">
        <v>360</v>
      </c>
      <c r="J67" s="24">
        <v>75.39</v>
      </c>
      <c r="K67" s="172">
        <f aca="true" t="shared" si="2" ref="K67:K95">J67/I67*100</f>
        <v>20.941666666666666</v>
      </c>
    </row>
    <row r="68" spans="1:11" s="2" customFormat="1" ht="12.75">
      <c r="A68" s="30"/>
      <c r="B68" s="4"/>
      <c r="C68" s="4"/>
      <c r="D68" s="4" t="s">
        <v>313</v>
      </c>
      <c r="E68" s="4" t="s">
        <v>741</v>
      </c>
      <c r="F68" s="4" t="s">
        <v>530</v>
      </c>
      <c r="G68" s="4" t="s">
        <v>740</v>
      </c>
      <c r="H68" s="24">
        <v>882</v>
      </c>
      <c r="I68" s="24">
        <v>882</v>
      </c>
      <c r="J68" s="24">
        <v>209</v>
      </c>
      <c r="K68" s="172">
        <f t="shared" si="2"/>
        <v>23.69614512471655</v>
      </c>
    </row>
    <row r="69" spans="1:11" s="2" customFormat="1" ht="12.75">
      <c r="A69" s="30"/>
      <c r="B69" s="4"/>
      <c r="C69" s="4"/>
      <c r="D69" s="4" t="s">
        <v>313</v>
      </c>
      <c r="E69" s="4" t="s">
        <v>84</v>
      </c>
      <c r="F69" s="4" t="s">
        <v>530</v>
      </c>
      <c r="G69" s="4" t="s">
        <v>455</v>
      </c>
      <c r="H69" s="24">
        <v>621</v>
      </c>
      <c r="I69" s="24">
        <v>621</v>
      </c>
      <c r="J69" s="24">
        <v>0</v>
      </c>
      <c r="K69" s="172">
        <f t="shared" si="2"/>
        <v>0</v>
      </c>
    </row>
    <row r="70" spans="1:11" s="2" customFormat="1" ht="12.75">
      <c r="A70" s="30"/>
      <c r="B70" s="4"/>
      <c r="C70" s="4"/>
      <c r="D70" s="4"/>
      <c r="E70" s="65" t="s">
        <v>142</v>
      </c>
      <c r="F70" s="65"/>
      <c r="G70" s="65" t="s">
        <v>143</v>
      </c>
      <c r="H70" s="66">
        <f>SUM(H71:H79)</f>
        <v>5662</v>
      </c>
      <c r="I70" s="66">
        <f>SUM(I71:I79)</f>
        <v>5662</v>
      </c>
      <c r="J70" s="66">
        <f>SUM(J71:J79)</f>
        <v>854.52</v>
      </c>
      <c r="K70" s="73">
        <f t="shared" si="2"/>
        <v>15.092193571176264</v>
      </c>
    </row>
    <row r="71" spans="1:11" s="2" customFormat="1" ht="12.75">
      <c r="A71" s="30" t="s">
        <v>524</v>
      </c>
      <c r="B71" s="4" t="s">
        <v>524</v>
      </c>
      <c r="C71" s="4" t="s">
        <v>524</v>
      </c>
      <c r="D71" s="4" t="s">
        <v>313</v>
      </c>
      <c r="E71" s="4" t="s">
        <v>531</v>
      </c>
      <c r="F71" s="4" t="s">
        <v>530</v>
      </c>
      <c r="G71" s="4" t="s">
        <v>144</v>
      </c>
      <c r="H71" s="24">
        <v>1550</v>
      </c>
      <c r="I71" s="24">
        <v>1550</v>
      </c>
      <c r="J71" s="24">
        <v>233.4</v>
      </c>
      <c r="K71" s="172">
        <f t="shared" si="2"/>
        <v>15.058064516129033</v>
      </c>
    </row>
    <row r="72" spans="1:11" s="2" customFormat="1" ht="12.75">
      <c r="A72" s="30"/>
      <c r="B72" s="4"/>
      <c r="C72" s="4"/>
      <c r="D72" s="4" t="s">
        <v>313</v>
      </c>
      <c r="E72" s="4" t="s">
        <v>532</v>
      </c>
      <c r="F72" s="4" t="s">
        <v>530</v>
      </c>
      <c r="G72" s="4" t="s">
        <v>145</v>
      </c>
      <c r="H72" s="24">
        <v>213</v>
      </c>
      <c r="I72" s="24">
        <v>213</v>
      </c>
      <c r="J72" s="24">
        <v>32.04</v>
      </c>
      <c r="K72" s="172">
        <f t="shared" si="2"/>
        <v>15.042253521126762</v>
      </c>
    </row>
    <row r="73" spans="1:11" s="2" customFormat="1" ht="12.75">
      <c r="A73" s="30"/>
      <c r="B73" s="4"/>
      <c r="C73" s="4"/>
      <c r="D73" s="4" t="s">
        <v>313</v>
      </c>
      <c r="E73" s="4" t="s">
        <v>533</v>
      </c>
      <c r="F73" s="4" t="s">
        <v>530</v>
      </c>
      <c r="G73" s="4" t="s">
        <v>146</v>
      </c>
      <c r="H73" s="24">
        <v>2130</v>
      </c>
      <c r="I73" s="24">
        <v>2130</v>
      </c>
      <c r="J73" s="24">
        <v>320.63</v>
      </c>
      <c r="K73" s="172">
        <f t="shared" si="2"/>
        <v>15.05305164319249</v>
      </c>
    </row>
    <row r="74" spans="1:11" s="2" customFormat="1" ht="12.75">
      <c r="A74" s="30"/>
      <c r="B74" s="4"/>
      <c r="C74" s="4"/>
      <c r="D74" s="4" t="s">
        <v>313</v>
      </c>
      <c r="E74" s="4" t="s">
        <v>534</v>
      </c>
      <c r="F74" s="4" t="s">
        <v>530</v>
      </c>
      <c r="G74" s="4" t="s">
        <v>147</v>
      </c>
      <c r="H74" s="24">
        <v>122</v>
      </c>
      <c r="I74" s="24">
        <v>122</v>
      </c>
      <c r="J74" s="24">
        <v>18.3</v>
      </c>
      <c r="K74" s="172">
        <f t="shared" si="2"/>
        <v>15</v>
      </c>
    </row>
    <row r="75" spans="1:11" s="2" customFormat="1" ht="12.75">
      <c r="A75" s="30"/>
      <c r="B75" s="4"/>
      <c r="C75" s="4"/>
      <c r="D75" s="4" t="s">
        <v>313</v>
      </c>
      <c r="E75" s="4" t="s">
        <v>535</v>
      </c>
      <c r="F75" s="4" t="s">
        <v>530</v>
      </c>
      <c r="G75" s="4" t="s">
        <v>148</v>
      </c>
      <c r="H75" s="24">
        <v>457</v>
      </c>
      <c r="I75" s="24">
        <v>457</v>
      </c>
      <c r="J75" s="24">
        <v>68.69</v>
      </c>
      <c r="K75" s="172">
        <f t="shared" si="2"/>
        <v>15.030634573304159</v>
      </c>
    </row>
    <row r="76" spans="1:11" s="2" customFormat="1" ht="12.75">
      <c r="A76" s="30"/>
      <c r="B76" s="4"/>
      <c r="C76" s="4"/>
      <c r="D76" s="4" t="s">
        <v>313</v>
      </c>
      <c r="E76" s="4" t="s">
        <v>536</v>
      </c>
      <c r="F76" s="4" t="s">
        <v>530</v>
      </c>
      <c r="G76" s="4" t="s">
        <v>149</v>
      </c>
      <c r="H76" s="24">
        <v>153</v>
      </c>
      <c r="I76" s="24">
        <v>153</v>
      </c>
      <c r="J76" s="24">
        <v>22.88</v>
      </c>
      <c r="K76" s="172">
        <f t="shared" si="2"/>
        <v>14.95424836601307</v>
      </c>
    </row>
    <row r="77" spans="1:11" s="2" customFormat="1" ht="12.75">
      <c r="A77" s="30"/>
      <c r="B77" s="4"/>
      <c r="C77" s="4"/>
      <c r="D77" s="4" t="s">
        <v>313</v>
      </c>
      <c r="E77" s="4" t="s">
        <v>440</v>
      </c>
      <c r="F77" s="4" t="s">
        <v>530</v>
      </c>
      <c r="G77" s="4" t="s">
        <v>443</v>
      </c>
      <c r="H77" s="24">
        <v>38</v>
      </c>
      <c r="I77" s="24">
        <v>38</v>
      </c>
      <c r="J77" s="24">
        <v>5.71</v>
      </c>
      <c r="K77" s="172">
        <f t="shared" si="2"/>
        <v>15.026315789473685</v>
      </c>
    </row>
    <row r="78" spans="1:11" s="2" customFormat="1" ht="12.75">
      <c r="A78" s="30"/>
      <c r="B78" s="4"/>
      <c r="C78" s="4"/>
      <c r="D78" s="4" t="s">
        <v>313</v>
      </c>
      <c r="E78" s="4" t="s">
        <v>537</v>
      </c>
      <c r="F78" s="4" t="s">
        <v>530</v>
      </c>
      <c r="G78" s="4" t="s">
        <v>150</v>
      </c>
      <c r="H78" s="24">
        <v>723</v>
      </c>
      <c r="I78" s="24">
        <v>723</v>
      </c>
      <c r="J78" s="24">
        <v>108.77</v>
      </c>
      <c r="K78" s="172">
        <f t="shared" si="2"/>
        <v>15.044260027662517</v>
      </c>
    </row>
    <row r="79" spans="1:11" s="2" customFormat="1" ht="12.75">
      <c r="A79" s="30"/>
      <c r="B79" s="4"/>
      <c r="C79" s="4"/>
      <c r="D79" s="4" t="s">
        <v>313</v>
      </c>
      <c r="E79" s="4" t="s">
        <v>441</v>
      </c>
      <c r="F79" s="4" t="s">
        <v>530</v>
      </c>
      <c r="G79" s="4" t="s">
        <v>444</v>
      </c>
      <c r="H79" s="24">
        <v>276</v>
      </c>
      <c r="I79" s="24">
        <v>276</v>
      </c>
      <c r="J79" s="24">
        <v>44.1</v>
      </c>
      <c r="K79" s="172">
        <f t="shared" si="2"/>
        <v>15.978260869565217</v>
      </c>
    </row>
    <row r="80" spans="1:11" s="2" customFormat="1" ht="12.75">
      <c r="A80" s="30"/>
      <c r="B80" s="4"/>
      <c r="C80" s="4"/>
      <c r="D80" s="4"/>
      <c r="E80" s="3" t="s">
        <v>151</v>
      </c>
      <c r="F80" s="4"/>
      <c r="G80" s="65" t="s">
        <v>152</v>
      </c>
      <c r="H80" s="25">
        <f>SUM(H81:H93)</f>
        <v>3950</v>
      </c>
      <c r="I80" s="25">
        <f>SUM(I81:I93)</f>
        <v>3950</v>
      </c>
      <c r="J80" s="25">
        <f>SUM(J81:J93)</f>
        <v>653.4000000000001</v>
      </c>
      <c r="K80" s="73">
        <f t="shared" si="2"/>
        <v>16.541772151898737</v>
      </c>
    </row>
    <row r="81" spans="1:11" s="2" customFormat="1" ht="12.75">
      <c r="A81" s="30"/>
      <c r="B81" s="4"/>
      <c r="C81" s="4"/>
      <c r="D81" s="4" t="s">
        <v>313</v>
      </c>
      <c r="E81" s="4" t="s">
        <v>555</v>
      </c>
      <c r="F81" s="4" t="s">
        <v>530</v>
      </c>
      <c r="G81" s="4" t="s">
        <v>445</v>
      </c>
      <c r="H81" s="24">
        <v>90</v>
      </c>
      <c r="I81" s="24">
        <v>90</v>
      </c>
      <c r="J81" s="24">
        <v>20.91</v>
      </c>
      <c r="K81" s="172">
        <f t="shared" si="2"/>
        <v>23.233333333333334</v>
      </c>
    </row>
    <row r="82" spans="1:11" s="2" customFormat="1" ht="12.75">
      <c r="A82" s="30"/>
      <c r="B82" s="4"/>
      <c r="C82" s="4"/>
      <c r="D82" s="4" t="s">
        <v>313</v>
      </c>
      <c r="E82" s="4" t="s">
        <v>75</v>
      </c>
      <c r="F82" s="4" t="s">
        <v>530</v>
      </c>
      <c r="G82" s="4" t="s">
        <v>742</v>
      </c>
      <c r="H82" s="24">
        <v>1425</v>
      </c>
      <c r="I82" s="24">
        <v>1425</v>
      </c>
      <c r="J82" s="24">
        <v>384.41</v>
      </c>
      <c r="K82" s="172">
        <f t="shared" si="2"/>
        <v>26.97614035087719</v>
      </c>
    </row>
    <row r="83" spans="1:11" s="2" customFormat="1" ht="12.75">
      <c r="A83" s="30"/>
      <c r="B83" s="4"/>
      <c r="C83" s="4"/>
      <c r="D83" s="4" t="s">
        <v>313</v>
      </c>
      <c r="E83" s="4" t="s">
        <v>538</v>
      </c>
      <c r="F83" s="4" t="s">
        <v>530</v>
      </c>
      <c r="G83" s="4" t="s">
        <v>743</v>
      </c>
      <c r="H83" s="24">
        <v>400</v>
      </c>
      <c r="I83" s="24">
        <v>400</v>
      </c>
      <c r="J83" s="24">
        <v>3.5</v>
      </c>
      <c r="K83" s="172">
        <f t="shared" si="2"/>
        <v>0.8750000000000001</v>
      </c>
    </row>
    <row r="84" spans="1:11" s="2" customFormat="1" ht="12.75">
      <c r="A84" s="30"/>
      <c r="B84" s="4"/>
      <c r="C84" s="4"/>
      <c r="D84" s="4" t="s">
        <v>313</v>
      </c>
      <c r="E84" s="4" t="s">
        <v>539</v>
      </c>
      <c r="F84" s="4" t="s">
        <v>556</v>
      </c>
      <c r="G84" s="4" t="s">
        <v>456</v>
      </c>
      <c r="H84" s="24">
        <v>913</v>
      </c>
      <c r="I84" s="24">
        <v>913</v>
      </c>
      <c r="J84" s="24">
        <v>0</v>
      </c>
      <c r="K84" s="172">
        <f t="shared" si="2"/>
        <v>0</v>
      </c>
    </row>
    <row r="85" spans="1:11" s="2" customFormat="1" ht="12.75">
      <c r="A85" s="30"/>
      <c r="B85" s="4"/>
      <c r="C85" s="4"/>
      <c r="D85" s="4" t="s">
        <v>313</v>
      </c>
      <c r="E85" s="4" t="s">
        <v>81</v>
      </c>
      <c r="F85" s="4" t="s">
        <v>530</v>
      </c>
      <c r="G85" s="4" t="s">
        <v>180</v>
      </c>
      <c r="H85" s="24">
        <v>30</v>
      </c>
      <c r="I85" s="24">
        <v>30</v>
      </c>
      <c r="J85" s="24">
        <v>0</v>
      </c>
      <c r="K85" s="172">
        <f t="shared" si="2"/>
        <v>0</v>
      </c>
    </row>
    <row r="86" spans="1:11" s="2" customFormat="1" ht="12.75">
      <c r="A86" s="30"/>
      <c r="B86" s="4"/>
      <c r="C86" s="4"/>
      <c r="D86" s="4" t="s">
        <v>313</v>
      </c>
      <c r="E86" s="4" t="s">
        <v>69</v>
      </c>
      <c r="F86" s="4" t="s">
        <v>530</v>
      </c>
      <c r="G86" s="4" t="s">
        <v>457</v>
      </c>
      <c r="H86" s="24">
        <v>10</v>
      </c>
      <c r="I86" s="24">
        <v>10</v>
      </c>
      <c r="J86" s="24">
        <v>5</v>
      </c>
      <c r="K86" s="172">
        <f t="shared" si="2"/>
        <v>50</v>
      </c>
    </row>
    <row r="87" spans="1:11" s="2" customFormat="1" ht="25.5">
      <c r="A87" s="30"/>
      <c r="B87" s="4"/>
      <c r="C87" s="4"/>
      <c r="D87" s="4" t="s">
        <v>313</v>
      </c>
      <c r="E87" s="4" t="s">
        <v>546</v>
      </c>
      <c r="F87" s="4" t="s">
        <v>530</v>
      </c>
      <c r="G87" s="43" t="s">
        <v>744</v>
      </c>
      <c r="H87" s="24">
        <v>170</v>
      </c>
      <c r="I87" s="24">
        <v>170</v>
      </c>
      <c r="J87" s="24">
        <v>48.8</v>
      </c>
      <c r="K87" s="172">
        <f t="shared" si="2"/>
        <v>28.705882352941174</v>
      </c>
    </row>
    <row r="88" spans="1:11" s="2" customFormat="1" ht="12.75">
      <c r="A88" s="30"/>
      <c r="B88" s="4"/>
      <c r="C88" s="4"/>
      <c r="D88" s="4" t="s">
        <v>313</v>
      </c>
      <c r="E88" s="4" t="s">
        <v>389</v>
      </c>
      <c r="F88" s="4" t="s">
        <v>556</v>
      </c>
      <c r="G88" s="4" t="s">
        <v>390</v>
      </c>
      <c r="H88" s="24">
        <v>16</v>
      </c>
      <c r="I88" s="24">
        <v>16</v>
      </c>
      <c r="J88" s="24">
        <v>15.93</v>
      </c>
      <c r="K88" s="172">
        <f t="shared" si="2"/>
        <v>99.5625</v>
      </c>
    </row>
    <row r="89" spans="1:11" s="2" customFormat="1" ht="12.75">
      <c r="A89" s="30"/>
      <c r="B89" s="4"/>
      <c r="C89" s="4"/>
      <c r="D89" s="4" t="s">
        <v>313</v>
      </c>
      <c r="E89" s="4" t="s">
        <v>459</v>
      </c>
      <c r="F89" s="4" t="s">
        <v>530</v>
      </c>
      <c r="G89" s="4" t="s">
        <v>452</v>
      </c>
      <c r="H89" s="24">
        <v>80</v>
      </c>
      <c r="I89" s="24">
        <v>80</v>
      </c>
      <c r="J89" s="24">
        <v>0</v>
      </c>
      <c r="K89" s="172">
        <f t="shared" si="2"/>
        <v>0</v>
      </c>
    </row>
    <row r="90" spans="1:11" s="2" customFormat="1" ht="12.75">
      <c r="A90" s="30"/>
      <c r="B90" s="4"/>
      <c r="C90" s="4"/>
      <c r="D90" s="4" t="s">
        <v>313</v>
      </c>
      <c r="E90" s="4" t="s">
        <v>548</v>
      </c>
      <c r="F90" s="4" t="s">
        <v>530</v>
      </c>
      <c r="G90" s="4" t="s">
        <v>458</v>
      </c>
      <c r="H90" s="24">
        <v>100</v>
      </c>
      <c r="I90" s="24">
        <v>100</v>
      </c>
      <c r="J90" s="24">
        <v>86.41</v>
      </c>
      <c r="K90" s="172">
        <f t="shared" si="2"/>
        <v>86.41</v>
      </c>
    </row>
    <row r="91" spans="1:11" s="2" customFormat="1" ht="12.75">
      <c r="A91" s="30"/>
      <c r="B91" s="4"/>
      <c r="C91" s="4"/>
      <c r="D91" s="4" t="s">
        <v>313</v>
      </c>
      <c r="E91" s="4" t="s">
        <v>549</v>
      </c>
      <c r="F91" s="4" t="s">
        <v>530</v>
      </c>
      <c r="G91" s="4" t="s">
        <v>156</v>
      </c>
      <c r="H91" s="24">
        <v>496</v>
      </c>
      <c r="I91" s="24">
        <v>496</v>
      </c>
      <c r="J91" s="24">
        <v>65.72</v>
      </c>
      <c r="K91" s="172">
        <f t="shared" si="2"/>
        <v>13.25</v>
      </c>
    </row>
    <row r="92" spans="1:11" s="2" customFormat="1" ht="12.75">
      <c r="A92" s="30"/>
      <c r="B92" s="4"/>
      <c r="C92" s="4"/>
      <c r="D92" s="4" t="s">
        <v>313</v>
      </c>
      <c r="E92" s="4" t="s">
        <v>103</v>
      </c>
      <c r="F92" s="4" t="s">
        <v>530</v>
      </c>
      <c r="G92" s="4" t="s">
        <v>154</v>
      </c>
      <c r="H92" s="24">
        <v>35</v>
      </c>
      <c r="I92" s="24">
        <v>35</v>
      </c>
      <c r="J92" s="24">
        <v>0</v>
      </c>
      <c r="K92" s="172">
        <f t="shared" si="2"/>
        <v>0</v>
      </c>
    </row>
    <row r="93" spans="1:11" s="2" customFormat="1" ht="12.75">
      <c r="A93" s="30"/>
      <c r="B93" s="4"/>
      <c r="C93" s="4"/>
      <c r="D93" s="4" t="s">
        <v>313</v>
      </c>
      <c r="E93" s="4" t="s">
        <v>550</v>
      </c>
      <c r="F93" s="4" t="s">
        <v>530</v>
      </c>
      <c r="G93" s="4" t="s">
        <v>157</v>
      </c>
      <c r="H93" s="24">
        <v>185</v>
      </c>
      <c r="I93" s="24">
        <v>185</v>
      </c>
      <c r="J93" s="24">
        <v>22.72</v>
      </c>
      <c r="K93" s="172">
        <f t="shared" si="2"/>
        <v>12.28108108108108</v>
      </c>
    </row>
    <row r="94" spans="1:11" s="2" customFormat="1" ht="12.75">
      <c r="A94" s="30"/>
      <c r="B94" s="4"/>
      <c r="C94" s="4"/>
      <c r="D94" s="4"/>
      <c r="E94" s="65" t="s">
        <v>213</v>
      </c>
      <c r="F94" s="4"/>
      <c r="G94" s="65" t="s">
        <v>460</v>
      </c>
      <c r="H94" s="66">
        <f>SUM(H95)</f>
        <v>100</v>
      </c>
      <c r="I94" s="66">
        <f>SUM(I95)</f>
        <v>100</v>
      </c>
      <c r="J94" s="66">
        <f>SUM(J95)</f>
        <v>46.11</v>
      </c>
      <c r="K94" s="73">
        <f t="shared" si="2"/>
        <v>46.11</v>
      </c>
    </row>
    <row r="95" spans="1:11" s="2" customFormat="1" ht="12.75">
      <c r="A95" s="30"/>
      <c r="B95" s="4"/>
      <c r="C95" s="4"/>
      <c r="D95" s="4" t="s">
        <v>313</v>
      </c>
      <c r="E95" s="4" t="s">
        <v>462</v>
      </c>
      <c r="F95" s="4" t="s">
        <v>556</v>
      </c>
      <c r="G95" s="4" t="s">
        <v>461</v>
      </c>
      <c r="H95" s="378">
        <v>100</v>
      </c>
      <c r="I95" s="378">
        <v>100</v>
      </c>
      <c r="J95" s="24">
        <v>46.11</v>
      </c>
      <c r="K95" s="172">
        <f t="shared" si="2"/>
        <v>46.11</v>
      </c>
    </row>
    <row r="96" spans="1:11" s="2" customFormat="1" ht="12.75">
      <c r="A96" s="30"/>
      <c r="B96" s="4"/>
      <c r="C96" s="4"/>
      <c r="D96" s="4"/>
      <c r="E96" s="4"/>
      <c r="F96" s="4"/>
      <c r="G96" s="4"/>
      <c r="H96" s="378"/>
      <c r="I96" s="378"/>
      <c r="J96" s="24"/>
      <c r="K96" s="172"/>
    </row>
    <row r="97" spans="1:11" s="2" customFormat="1" ht="12.75">
      <c r="A97" s="30" t="s">
        <v>107</v>
      </c>
      <c r="B97" s="65" t="s">
        <v>74</v>
      </c>
      <c r="C97" s="65"/>
      <c r="D97" s="4"/>
      <c r="E97" s="4"/>
      <c r="F97" s="4"/>
      <c r="G97" s="65" t="s">
        <v>463</v>
      </c>
      <c r="H97" s="66" t="s">
        <v>464</v>
      </c>
      <c r="I97" s="66" t="s">
        <v>434</v>
      </c>
      <c r="J97" s="66" t="s">
        <v>435</v>
      </c>
      <c r="K97" s="67" t="s">
        <v>436</v>
      </c>
    </row>
    <row r="98" spans="1:11" s="2" customFormat="1" ht="12.75">
      <c r="A98" s="30"/>
      <c r="B98" s="4"/>
      <c r="C98" s="4"/>
      <c r="D98" s="4"/>
      <c r="E98" s="65" t="s">
        <v>139</v>
      </c>
      <c r="F98" s="4"/>
      <c r="G98" s="65" t="s">
        <v>140</v>
      </c>
      <c r="H98" s="66">
        <f>SUM(H99)</f>
        <v>3468</v>
      </c>
      <c r="I98" s="66">
        <f>SUM(I99)</f>
        <v>3468</v>
      </c>
      <c r="J98" s="66">
        <f>SUM(J99)</f>
        <v>564.48</v>
      </c>
      <c r="K98" s="73">
        <f>J98/I98*100</f>
        <v>16.27681660899654</v>
      </c>
    </row>
    <row r="99" spans="1:11" s="2" customFormat="1" ht="12.75">
      <c r="A99" s="30"/>
      <c r="B99" s="4"/>
      <c r="C99" s="4"/>
      <c r="D99" s="4" t="s">
        <v>315</v>
      </c>
      <c r="E99" s="4" t="s">
        <v>529</v>
      </c>
      <c r="F99" s="4" t="s">
        <v>530</v>
      </c>
      <c r="G99" s="4" t="s">
        <v>162</v>
      </c>
      <c r="H99" s="24">
        <v>3468</v>
      </c>
      <c r="I99" s="24">
        <v>3468</v>
      </c>
      <c r="J99" s="24">
        <v>564.48</v>
      </c>
      <c r="K99" s="379">
        <f>J99/I99*100</f>
        <v>16.27681660899654</v>
      </c>
    </row>
    <row r="100" spans="1:11" s="2" customFormat="1" ht="12.75">
      <c r="A100" s="30"/>
      <c r="B100" s="4"/>
      <c r="C100" s="4"/>
      <c r="D100" s="4"/>
      <c r="E100" s="65" t="s">
        <v>142</v>
      </c>
      <c r="F100" s="4"/>
      <c r="G100" s="65" t="s">
        <v>143</v>
      </c>
      <c r="H100" s="66">
        <f>SUM(H101:H108)</f>
        <v>1228</v>
      </c>
      <c r="I100" s="66">
        <f>SUM(I101:I108)</f>
        <v>1228</v>
      </c>
      <c r="J100" s="66">
        <f>SUM(J101:J108)</f>
        <v>198.7</v>
      </c>
      <c r="K100" s="73">
        <f aca="true" t="shared" si="3" ref="K100:K116">J100/I100*100</f>
        <v>16.180781758957654</v>
      </c>
    </row>
    <row r="101" spans="1:11" s="2" customFormat="1" ht="12.75">
      <c r="A101" s="30"/>
      <c r="B101" s="4"/>
      <c r="C101" s="4"/>
      <c r="D101" s="4" t="s">
        <v>315</v>
      </c>
      <c r="E101" s="4" t="s">
        <v>531</v>
      </c>
      <c r="F101" s="4" t="s">
        <v>530</v>
      </c>
      <c r="G101" s="4" t="s">
        <v>144</v>
      </c>
      <c r="H101" s="24">
        <v>348</v>
      </c>
      <c r="I101" s="24">
        <v>348</v>
      </c>
      <c r="J101" s="24">
        <v>56.44</v>
      </c>
      <c r="K101" s="379">
        <f t="shared" si="3"/>
        <v>16.2183908045977</v>
      </c>
    </row>
    <row r="102" spans="1:11" s="2" customFormat="1" ht="12.75">
      <c r="A102" s="30"/>
      <c r="B102" s="4"/>
      <c r="C102" s="4"/>
      <c r="D102" s="4" t="s">
        <v>315</v>
      </c>
      <c r="E102" s="4" t="s">
        <v>532</v>
      </c>
      <c r="F102" s="4" t="s">
        <v>530</v>
      </c>
      <c r="G102" s="4" t="s">
        <v>145</v>
      </c>
      <c r="H102" s="24">
        <v>49</v>
      </c>
      <c r="I102" s="24">
        <v>49</v>
      </c>
      <c r="J102" s="24">
        <v>7.9</v>
      </c>
      <c r="K102" s="379">
        <f t="shared" si="3"/>
        <v>16.122448979591837</v>
      </c>
    </row>
    <row r="103" spans="1:11" s="2" customFormat="1" ht="12.75">
      <c r="A103" s="30"/>
      <c r="B103" s="4"/>
      <c r="C103" s="4"/>
      <c r="D103" s="4" t="s">
        <v>315</v>
      </c>
      <c r="E103" s="4" t="s">
        <v>533</v>
      </c>
      <c r="F103" s="4" t="s">
        <v>530</v>
      </c>
      <c r="G103" s="4" t="s">
        <v>146</v>
      </c>
      <c r="H103" s="24">
        <v>489</v>
      </c>
      <c r="I103" s="24">
        <v>489</v>
      </c>
      <c r="J103" s="24">
        <v>79.02</v>
      </c>
      <c r="K103" s="379">
        <f t="shared" si="3"/>
        <v>16.159509202453986</v>
      </c>
    </row>
    <row r="104" spans="1:11" s="2" customFormat="1" ht="12.75">
      <c r="A104" s="30"/>
      <c r="B104" s="4"/>
      <c r="C104" s="4"/>
      <c r="D104" s="4" t="s">
        <v>315</v>
      </c>
      <c r="E104" s="4" t="s">
        <v>534</v>
      </c>
      <c r="F104" s="4" t="s">
        <v>530</v>
      </c>
      <c r="G104" s="4" t="s">
        <v>147</v>
      </c>
      <c r="H104" s="24">
        <v>28</v>
      </c>
      <c r="I104" s="24">
        <v>28</v>
      </c>
      <c r="J104" s="24">
        <v>4.52</v>
      </c>
      <c r="K104" s="379">
        <f t="shared" si="3"/>
        <v>16.142857142857142</v>
      </c>
    </row>
    <row r="105" spans="1:11" s="2" customFormat="1" ht="12.75">
      <c r="A105" s="30"/>
      <c r="B105" s="4"/>
      <c r="C105" s="4"/>
      <c r="D105" s="4" t="s">
        <v>315</v>
      </c>
      <c r="E105" s="4" t="s">
        <v>535</v>
      </c>
      <c r="F105" s="4" t="s">
        <v>530</v>
      </c>
      <c r="G105" s="4" t="s">
        <v>148</v>
      </c>
      <c r="H105" s="24">
        <v>105</v>
      </c>
      <c r="I105" s="24">
        <v>105</v>
      </c>
      <c r="J105" s="24">
        <v>16.94</v>
      </c>
      <c r="K105" s="379">
        <f t="shared" si="3"/>
        <v>16.133333333333336</v>
      </c>
    </row>
    <row r="106" spans="1:11" s="2" customFormat="1" ht="12.75">
      <c r="A106" s="30"/>
      <c r="B106" s="4"/>
      <c r="C106" s="4"/>
      <c r="D106" s="4" t="s">
        <v>315</v>
      </c>
      <c r="E106" s="4" t="s">
        <v>536</v>
      </c>
      <c r="F106" s="4" t="s">
        <v>530</v>
      </c>
      <c r="G106" s="4" t="s">
        <v>149</v>
      </c>
      <c r="H106" s="24">
        <v>35</v>
      </c>
      <c r="I106" s="24">
        <v>35</v>
      </c>
      <c r="J106" s="24">
        <v>5.64</v>
      </c>
      <c r="K106" s="379">
        <f t="shared" si="3"/>
        <v>16.114285714285714</v>
      </c>
    </row>
    <row r="107" spans="1:11" s="2" customFormat="1" ht="12.75">
      <c r="A107" s="30"/>
      <c r="B107" s="4"/>
      <c r="C107" s="4"/>
      <c r="D107" s="4" t="s">
        <v>315</v>
      </c>
      <c r="E107" s="4" t="s">
        <v>440</v>
      </c>
      <c r="F107" s="4" t="s">
        <v>530</v>
      </c>
      <c r="G107" s="4" t="s">
        <v>443</v>
      </c>
      <c r="H107" s="24">
        <v>9</v>
      </c>
      <c r="I107" s="24">
        <v>9</v>
      </c>
      <c r="J107" s="24">
        <v>1.42</v>
      </c>
      <c r="K107" s="379">
        <f t="shared" si="3"/>
        <v>15.777777777777777</v>
      </c>
    </row>
    <row r="108" spans="1:11" s="2" customFormat="1" ht="12.75">
      <c r="A108" s="30"/>
      <c r="B108" s="4"/>
      <c r="C108" s="4"/>
      <c r="D108" s="4" t="s">
        <v>315</v>
      </c>
      <c r="E108" s="4" t="s">
        <v>537</v>
      </c>
      <c r="F108" s="4" t="s">
        <v>530</v>
      </c>
      <c r="G108" s="4" t="s">
        <v>150</v>
      </c>
      <c r="H108" s="24">
        <v>165</v>
      </c>
      <c r="I108" s="24">
        <v>165</v>
      </c>
      <c r="J108" s="24">
        <v>26.82</v>
      </c>
      <c r="K108" s="379">
        <f t="shared" si="3"/>
        <v>16.254545454545454</v>
      </c>
    </row>
    <row r="109" spans="1:11" s="2" customFormat="1" ht="12.75">
      <c r="A109" s="30"/>
      <c r="B109" s="4"/>
      <c r="C109" s="4"/>
      <c r="D109" s="4"/>
      <c r="E109" s="65" t="s">
        <v>151</v>
      </c>
      <c r="F109" s="65"/>
      <c r="G109" s="65" t="s">
        <v>152</v>
      </c>
      <c r="H109" s="66">
        <f>SUM(H110:H116)</f>
        <v>687</v>
      </c>
      <c r="I109" s="66">
        <f>SUM(I110:I116)</f>
        <v>687</v>
      </c>
      <c r="J109" s="66">
        <f>SUM(J110:J116)</f>
        <v>60.66</v>
      </c>
      <c r="K109" s="73">
        <f t="shared" si="3"/>
        <v>8.829694323144105</v>
      </c>
    </row>
    <row r="110" spans="1:11" s="2" customFormat="1" ht="12.75">
      <c r="A110" s="30"/>
      <c r="B110" s="4"/>
      <c r="C110" s="4"/>
      <c r="D110" s="4" t="s">
        <v>315</v>
      </c>
      <c r="E110" s="153" t="s">
        <v>555</v>
      </c>
      <c r="F110" s="4" t="s">
        <v>530</v>
      </c>
      <c r="G110" s="4" t="s">
        <v>445</v>
      </c>
      <c r="H110" s="24">
        <v>15</v>
      </c>
      <c r="I110" s="24">
        <v>15</v>
      </c>
      <c r="J110" s="24">
        <v>0</v>
      </c>
      <c r="K110" s="379">
        <f t="shared" si="3"/>
        <v>0</v>
      </c>
    </row>
    <row r="111" spans="1:11" s="2" customFormat="1" ht="12.75">
      <c r="A111" s="30"/>
      <c r="B111" s="4"/>
      <c r="C111" s="4"/>
      <c r="D111" s="4" t="s">
        <v>315</v>
      </c>
      <c r="E111" s="4" t="s">
        <v>75</v>
      </c>
      <c r="F111" s="4" t="s">
        <v>556</v>
      </c>
      <c r="G111" s="4" t="s">
        <v>745</v>
      </c>
      <c r="H111" s="24">
        <v>60</v>
      </c>
      <c r="I111" s="24">
        <v>60</v>
      </c>
      <c r="J111" s="24">
        <v>44.25</v>
      </c>
      <c r="K111" s="379">
        <f t="shared" si="3"/>
        <v>73.75</v>
      </c>
    </row>
    <row r="112" spans="1:11" s="2" customFormat="1" ht="12.75">
      <c r="A112" s="30"/>
      <c r="B112" s="4"/>
      <c r="C112" s="4"/>
      <c r="D112" s="4" t="s">
        <v>315</v>
      </c>
      <c r="E112" s="4" t="s">
        <v>75</v>
      </c>
      <c r="F112" s="4" t="s">
        <v>530</v>
      </c>
      <c r="G112" s="4" t="s">
        <v>745</v>
      </c>
      <c r="H112" s="24">
        <v>84</v>
      </c>
      <c r="I112" s="24">
        <v>84</v>
      </c>
      <c r="J112" s="24">
        <v>0</v>
      </c>
      <c r="K112" s="379">
        <f t="shared" si="3"/>
        <v>0</v>
      </c>
    </row>
    <row r="113" spans="1:11" s="2" customFormat="1" ht="12.75">
      <c r="A113" s="30"/>
      <c r="B113" s="4"/>
      <c r="C113" s="4"/>
      <c r="D113" s="4" t="s">
        <v>315</v>
      </c>
      <c r="E113" s="4" t="s">
        <v>538</v>
      </c>
      <c r="F113" s="4" t="s">
        <v>530</v>
      </c>
      <c r="G113" s="4" t="s">
        <v>153</v>
      </c>
      <c r="H113" s="24">
        <v>10</v>
      </c>
      <c r="I113" s="24">
        <v>10</v>
      </c>
      <c r="J113" s="24">
        <v>0</v>
      </c>
      <c r="K113" s="379">
        <f t="shared" si="3"/>
        <v>0</v>
      </c>
    </row>
    <row r="114" spans="1:11" s="2" customFormat="1" ht="12.75">
      <c r="A114" s="30"/>
      <c r="B114" s="4"/>
      <c r="C114" s="4"/>
      <c r="D114" s="4" t="s">
        <v>315</v>
      </c>
      <c r="E114" s="4" t="s">
        <v>539</v>
      </c>
      <c r="F114" s="4" t="s">
        <v>556</v>
      </c>
      <c r="G114" s="4" t="s">
        <v>746</v>
      </c>
      <c r="H114" s="24">
        <v>350</v>
      </c>
      <c r="I114" s="24">
        <v>350</v>
      </c>
      <c r="J114" s="24">
        <v>0</v>
      </c>
      <c r="K114" s="379">
        <f t="shared" si="3"/>
        <v>0</v>
      </c>
    </row>
    <row r="115" spans="1:11" s="2" customFormat="1" ht="12.75">
      <c r="A115" s="30"/>
      <c r="B115" s="4"/>
      <c r="C115" s="4"/>
      <c r="D115" s="4" t="s">
        <v>315</v>
      </c>
      <c r="E115" s="4" t="s">
        <v>549</v>
      </c>
      <c r="F115" s="4" t="s">
        <v>530</v>
      </c>
      <c r="G115" s="4" t="s">
        <v>156</v>
      </c>
      <c r="H115" s="24">
        <v>124</v>
      </c>
      <c r="I115" s="24">
        <v>124</v>
      </c>
      <c r="J115" s="24">
        <v>11.16</v>
      </c>
      <c r="K115" s="379">
        <f t="shared" si="3"/>
        <v>9</v>
      </c>
    </row>
    <row r="116" spans="1:11" s="2" customFormat="1" ht="12.75">
      <c r="A116" s="30"/>
      <c r="B116" s="4"/>
      <c r="C116" s="4"/>
      <c r="D116" s="4" t="s">
        <v>315</v>
      </c>
      <c r="E116" s="4" t="s">
        <v>550</v>
      </c>
      <c r="F116" s="4" t="s">
        <v>530</v>
      </c>
      <c r="G116" s="4" t="s">
        <v>157</v>
      </c>
      <c r="H116" s="24">
        <v>44</v>
      </c>
      <c r="I116" s="24">
        <v>44</v>
      </c>
      <c r="J116" s="24">
        <v>5.25</v>
      </c>
      <c r="K116" s="379">
        <f t="shared" si="3"/>
        <v>11.931818181818182</v>
      </c>
    </row>
    <row r="117" spans="1:11" s="2" customFormat="1" ht="12.75">
      <c r="A117" s="30"/>
      <c r="B117" s="4"/>
      <c r="C117" s="4"/>
      <c r="D117" s="4"/>
      <c r="E117" s="4"/>
      <c r="F117" s="4"/>
      <c r="G117" s="4"/>
      <c r="H117" s="24"/>
      <c r="I117" s="24"/>
      <c r="J117" s="24"/>
      <c r="K117" s="35"/>
    </row>
    <row r="118" spans="1:11" s="2" customFormat="1" ht="12.75">
      <c r="A118" s="64" t="s">
        <v>107</v>
      </c>
      <c r="B118" s="65" t="s">
        <v>85</v>
      </c>
      <c r="C118" s="4"/>
      <c r="D118" s="4"/>
      <c r="E118" s="4"/>
      <c r="F118" s="4"/>
      <c r="G118" s="65" t="s">
        <v>465</v>
      </c>
      <c r="H118" s="24"/>
      <c r="I118" s="24"/>
      <c r="J118" s="24"/>
      <c r="K118" s="35"/>
    </row>
    <row r="119" spans="1:11" s="2" customFormat="1" ht="12.75">
      <c r="A119" s="30"/>
      <c r="B119" s="4"/>
      <c r="C119" s="4"/>
      <c r="D119" s="4"/>
      <c r="E119" s="65" t="s">
        <v>139</v>
      </c>
      <c r="F119" s="65"/>
      <c r="G119" s="65" t="s">
        <v>140</v>
      </c>
      <c r="H119" s="66">
        <f>SUM(H120)</f>
        <v>2145</v>
      </c>
      <c r="I119" s="66">
        <f>SUM(I120)</f>
        <v>2145</v>
      </c>
      <c r="J119" s="66">
        <f>SUM(J120)</f>
        <v>346.98</v>
      </c>
      <c r="K119" s="73">
        <f>J119/I119*100</f>
        <v>16.17622377622378</v>
      </c>
    </row>
    <row r="120" spans="1:11" s="2" customFormat="1" ht="12.75">
      <c r="A120" s="30"/>
      <c r="B120" s="4"/>
      <c r="C120" s="4"/>
      <c r="D120" s="4" t="s">
        <v>317</v>
      </c>
      <c r="E120" s="4" t="s">
        <v>529</v>
      </c>
      <c r="F120" s="4" t="s">
        <v>530</v>
      </c>
      <c r="G120" s="4" t="s">
        <v>162</v>
      </c>
      <c r="H120" s="24">
        <v>2145</v>
      </c>
      <c r="I120" s="24">
        <v>2145</v>
      </c>
      <c r="J120" s="24">
        <v>346.98</v>
      </c>
      <c r="K120" s="379">
        <f>J120/I120*100</f>
        <v>16.17622377622378</v>
      </c>
    </row>
    <row r="121" spans="1:11" s="2" customFormat="1" ht="12.75">
      <c r="A121" s="30"/>
      <c r="B121" s="4"/>
      <c r="C121" s="4"/>
      <c r="D121" s="4"/>
      <c r="E121" s="65" t="s">
        <v>142</v>
      </c>
      <c r="F121" s="65"/>
      <c r="G121" s="65" t="s">
        <v>143</v>
      </c>
      <c r="H121" s="66">
        <f>SUM(H122:H130)</f>
        <v>818</v>
      </c>
      <c r="I121" s="66">
        <f>SUM(I122:I130)</f>
        <v>818</v>
      </c>
      <c r="J121" s="66">
        <f>SUM(J122:J130)</f>
        <v>130.52</v>
      </c>
      <c r="K121" s="73">
        <f aca="true" t="shared" si="4" ref="K121:K142">J121/I121*100</f>
        <v>15.955990220048902</v>
      </c>
    </row>
    <row r="122" spans="1:11" s="2" customFormat="1" ht="12.75">
      <c r="A122" s="30"/>
      <c r="B122" s="4"/>
      <c r="C122" s="4"/>
      <c r="D122" s="4" t="s">
        <v>317</v>
      </c>
      <c r="E122" s="4" t="s">
        <v>531</v>
      </c>
      <c r="F122" s="4" t="s">
        <v>530</v>
      </c>
      <c r="G122" s="4" t="s">
        <v>144</v>
      </c>
      <c r="H122" s="24">
        <v>220</v>
      </c>
      <c r="I122" s="24">
        <v>220</v>
      </c>
      <c r="J122" s="24">
        <v>35.4</v>
      </c>
      <c r="K122" s="379">
        <f t="shared" si="4"/>
        <v>16.09090909090909</v>
      </c>
    </row>
    <row r="123" spans="1:11" s="2" customFormat="1" ht="12.75">
      <c r="A123" s="30"/>
      <c r="B123" s="4"/>
      <c r="C123" s="4"/>
      <c r="D123" s="4" t="s">
        <v>317</v>
      </c>
      <c r="E123" s="4" t="s">
        <v>532</v>
      </c>
      <c r="F123" s="4" t="s">
        <v>530</v>
      </c>
      <c r="G123" s="4" t="s">
        <v>145</v>
      </c>
      <c r="H123" s="24">
        <v>31</v>
      </c>
      <c r="I123" s="24">
        <v>31</v>
      </c>
      <c r="J123" s="24">
        <v>4.86</v>
      </c>
      <c r="K123" s="379">
        <f t="shared" si="4"/>
        <v>15.677419354838712</v>
      </c>
    </row>
    <row r="124" spans="1:11" s="2" customFormat="1" ht="12.75">
      <c r="A124" s="30"/>
      <c r="B124" s="4"/>
      <c r="C124" s="4"/>
      <c r="D124" s="4" t="s">
        <v>317</v>
      </c>
      <c r="E124" s="4" t="s">
        <v>533</v>
      </c>
      <c r="F124" s="4" t="s">
        <v>530</v>
      </c>
      <c r="G124" s="202" t="s">
        <v>146</v>
      </c>
      <c r="H124" s="24">
        <v>301</v>
      </c>
      <c r="I124" s="24">
        <v>301</v>
      </c>
      <c r="J124" s="24">
        <v>48.58</v>
      </c>
      <c r="K124" s="379">
        <f t="shared" si="4"/>
        <v>16.13953488372093</v>
      </c>
    </row>
    <row r="125" spans="1:11" s="2" customFormat="1" ht="12.75">
      <c r="A125" s="4"/>
      <c r="B125" s="4"/>
      <c r="C125" s="4"/>
      <c r="D125" s="4" t="s">
        <v>317</v>
      </c>
      <c r="E125" s="374">
        <v>625003</v>
      </c>
      <c r="F125" s="374">
        <v>41</v>
      </c>
      <c r="G125" s="4" t="s">
        <v>147</v>
      </c>
      <c r="H125" s="380">
        <v>22</v>
      </c>
      <c r="I125" s="380">
        <v>22</v>
      </c>
      <c r="J125" s="380">
        <v>3.36</v>
      </c>
      <c r="K125" s="379">
        <f t="shared" si="4"/>
        <v>15.272727272727272</v>
      </c>
    </row>
    <row r="126" spans="1:11" s="2" customFormat="1" ht="12.75">
      <c r="A126" s="4"/>
      <c r="B126" s="4"/>
      <c r="C126" s="4"/>
      <c r="D126" s="4" t="s">
        <v>317</v>
      </c>
      <c r="E126" s="374">
        <v>625004</v>
      </c>
      <c r="F126" s="374">
        <v>41</v>
      </c>
      <c r="G126" s="199" t="s">
        <v>148</v>
      </c>
      <c r="H126" s="24">
        <v>65</v>
      </c>
      <c r="I126" s="24">
        <v>65</v>
      </c>
      <c r="J126" s="24">
        <v>10.4</v>
      </c>
      <c r="K126" s="379">
        <f t="shared" si="4"/>
        <v>16</v>
      </c>
    </row>
    <row r="127" spans="1:11" s="2" customFormat="1" ht="12.75">
      <c r="A127" s="4"/>
      <c r="B127" s="4"/>
      <c r="C127" s="4"/>
      <c r="D127" s="4" t="s">
        <v>317</v>
      </c>
      <c r="E127" s="374">
        <v>625005</v>
      </c>
      <c r="F127" s="374">
        <v>41</v>
      </c>
      <c r="G127" s="199" t="s">
        <v>747</v>
      </c>
      <c r="H127" s="380">
        <v>22</v>
      </c>
      <c r="I127" s="380">
        <v>22</v>
      </c>
      <c r="J127" s="380">
        <v>3.46</v>
      </c>
      <c r="K127" s="379">
        <f t="shared" si="4"/>
        <v>15.727272727272727</v>
      </c>
    </row>
    <row r="128" spans="1:11" s="1" customFormat="1" ht="12.75">
      <c r="A128" s="3" t="s">
        <v>524</v>
      </c>
      <c r="B128" s="3" t="s">
        <v>524</v>
      </c>
      <c r="C128" s="3" t="s">
        <v>524</v>
      </c>
      <c r="D128" s="4" t="s">
        <v>317</v>
      </c>
      <c r="E128" s="382">
        <v>625006</v>
      </c>
      <c r="F128" s="382">
        <v>41</v>
      </c>
      <c r="G128" s="199" t="s">
        <v>443</v>
      </c>
      <c r="H128" s="381">
        <v>7</v>
      </c>
      <c r="I128" s="381">
        <v>7</v>
      </c>
      <c r="J128" s="381">
        <v>1.04</v>
      </c>
      <c r="K128" s="379">
        <f t="shared" si="4"/>
        <v>14.857142857142858</v>
      </c>
    </row>
    <row r="129" spans="1:11" s="1" customFormat="1" ht="12.75">
      <c r="A129" s="3"/>
      <c r="B129" s="3"/>
      <c r="C129" s="3"/>
      <c r="D129" s="4" t="s">
        <v>317</v>
      </c>
      <c r="E129" s="383" t="s">
        <v>537</v>
      </c>
      <c r="F129" s="373" t="s">
        <v>530</v>
      </c>
      <c r="G129" s="381" t="s">
        <v>150</v>
      </c>
      <c r="H129" s="154">
        <v>102</v>
      </c>
      <c r="I129" s="154">
        <v>102</v>
      </c>
      <c r="J129" s="154">
        <v>16.48</v>
      </c>
      <c r="K129" s="379">
        <f t="shared" si="4"/>
        <v>16.15686274509804</v>
      </c>
    </row>
    <row r="130" spans="1:11" s="1" customFormat="1" ht="12.75">
      <c r="A130" s="3"/>
      <c r="B130" s="3"/>
      <c r="C130" s="3"/>
      <c r="D130" s="4" t="s">
        <v>317</v>
      </c>
      <c r="E130" s="383" t="s">
        <v>441</v>
      </c>
      <c r="F130" s="373" t="s">
        <v>530</v>
      </c>
      <c r="G130" s="381" t="s">
        <v>444</v>
      </c>
      <c r="H130" s="154">
        <v>48</v>
      </c>
      <c r="I130" s="154">
        <v>48</v>
      </c>
      <c r="J130" s="154">
        <v>6.94</v>
      </c>
      <c r="K130" s="379">
        <f t="shared" si="4"/>
        <v>14.458333333333334</v>
      </c>
    </row>
    <row r="131" spans="1:11" s="1" customFormat="1" ht="12.75">
      <c r="A131" s="3"/>
      <c r="B131" s="3"/>
      <c r="C131" s="3"/>
      <c r="D131" s="4"/>
      <c r="E131" s="3" t="s">
        <v>151</v>
      </c>
      <c r="F131" s="4"/>
      <c r="G131" s="23" t="s">
        <v>152</v>
      </c>
      <c r="H131" s="25">
        <f>SUM(H132:H142)</f>
        <v>16009</v>
      </c>
      <c r="I131" s="25">
        <f>SUM(I132:I142)</f>
        <v>16009</v>
      </c>
      <c r="J131" s="25">
        <f>SUM(J132:J142)</f>
        <v>2110.2</v>
      </c>
      <c r="K131" s="73">
        <f t="shared" si="4"/>
        <v>13.181335498781936</v>
      </c>
    </row>
    <row r="132" spans="1:11" s="1" customFormat="1" ht="12.75">
      <c r="A132" s="3"/>
      <c r="B132" s="3"/>
      <c r="C132" s="3"/>
      <c r="D132" s="4" t="s">
        <v>317</v>
      </c>
      <c r="E132" s="153" t="s">
        <v>555</v>
      </c>
      <c r="F132" s="153" t="s">
        <v>530</v>
      </c>
      <c r="G132" s="381" t="s">
        <v>445</v>
      </c>
      <c r="H132" s="154">
        <v>16</v>
      </c>
      <c r="I132" s="154">
        <v>16</v>
      </c>
      <c r="J132" s="154">
        <v>9.23</v>
      </c>
      <c r="K132" s="379">
        <f t="shared" si="4"/>
        <v>57.6875</v>
      </c>
    </row>
    <row r="133" spans="1:11" s="1" customFormat="1" ht="12.75">
      <c r="A133" s="3"/>
      <c r="B133" s="3"/>
      <c r="C133" s="3"/>
      <c r="D133" s="4" t="s">
        <v>317</v>
      </c>
      <c r="E133" s="153" t="s">
        <v>75</v>
      </c>
      <c r="F133" s="153" t="s">
        <v>530</v>
      </c>
      <c r="G133" s="381" t="s">
        <v>748</v>
      </c>
      <c r="H133" s="154">
        <v>317</v>
      </c>
      <c r="I133" s="154">
        <v>317</v>
      </c>
      <c r="J133" s="154">
        <v>88.47</v>
      </c>
      <c r="K133" s="379">
        <f t="shared" si="4"/>
        <v>27.90851735015773</v>
      </c>
    </row>
    <row r="134" spans="1:11" s="1" customFormat="1" ht="12.75">
      <c r="A134" s="3"/>
      <c r="B134" s="3"/>
      <c r="C134" s="3"/>
      <c r="D134" s="4" t="s">
        <v>317</v>
      </c>
      <c r="E134" s="153" t="s">
        <v>538</v>
      </c>
      <c r="F134" s="153" t="s">
        <v>530</v>
      </c>
      <c r="G134" s="381" t="s">
        <v>749</v>
      </c>
      <c r="H134" s="154">
        <v>380</v>
      </c>
      <c r="I134" s="154">
        <v>380</v>
      </c>
      <c r="J134" s="154">
        <v>4.45</v>
      </c>
      <c r="K134" s="379">
        <f t="shared" si="4"/>
        <v>1.1710526315789473</v>
      </c>
    </row>
    <row r="135" spans="1:11" s="1" customFormat="1" ht="12.75">
      <c r="A135" s="3"/>
      <c r="B135" s="3"/>
      <c r="C135" s="3"/>
      <c r="D135" s="4" t="s">
        <v>317</v>
      </c>
      <c r="E135" s="153" t="s">
        <v>72</v>
      </c>
      <c r="F135" s="153" t="s">
        <v>530</v>
      </c>
      <c r="G135" s="381" t="s">
        <v>164</v>
      </c>
      <c r="H135" s="154">
        <v>35</v>
      </c>
      <c r="I135" s="154">
        <v>35</v>
      </c>
      <c r="J135" s="154">
        <v>0</v>
      </c>
      <c r="K135" s="379">
        <f t="shared" si="4"/>
        <v>0</v>
      </c>
    </row>
    <row r="136" spans="1:11" s="1" customFormat="1" ht="12.75">
      <c r="A136" s="3"/>
      <c r="B136" s="3"/>
      <c r="C136" s="3"/>
      <c r="D136" s="4" t="s">
        <v>317</v>
      </c>
      <c r="E136" s="153" t="s">
        <v>126</v>
      </c>
      <c r="F136" s="153" t="s">
        <v>530</v>
      </c>
      <c r="G136" s="381" t="s">
        <v>750</v>
      </c>
      <c r="H136" s="154">
        <v>80</v>
      </c>
      <c r="I136" s="154">
        <v>80</v>
      </c>
      <c r="J136" s="154">
        <v>0</v>
      </c>
      <c r="K136" s="379">
        <f t="shared" si="4"/>
        <v>0</v>
      </c>
    </row>
    <row r="137" spans="1:11" s="1" customFormat="1" ht="25.5">
      <c r="A137" s="3"/>
      <c r="B137" s="3"/>
      <c r="C137" s="3"/>
      <c r="D137" s="4" t="s">
        <v>317</v>
      </c>
      <c r="E137" s="153" t="s">
        <v>546</v>
      </c>
      <c r="F137" s="153" t="s">
        <v>530</v>
      </c>
      <c r="G137" s="384" t="s">
        <v>751</v>
      </c>
      <c r="H137" s="154">
        <v>70</v>
      </c>
      <c r="I137" s="154">
        <v>70</v>
      </c>
      <c r="J137" s="154">
        <v>18.7</v>
      </c>
      <c r="K137" s="379">
        <f t="shared" si="4"/>
        <v>26.71428571428571</v>
      </c>
    </row>
    <row r="138" spans="1:11" s="1" customFormat="1" ht="12.75">
      <c r="A138" s="3"/>
      <c r="B138" s="3"/>
      <c r="C138" s="3"/>
      <c r="D138" s="4" t="s">
        <v>317</v>
      </c>
      <c r="E138" s="153" t="s">
        <v>459</v>
      </c>
      <c r="F138" s="153" t="s">
        <v>530</v>
      </c>
      <c r="G138" s="381" t="s">
        <v>452</v>
      </c>
      <c r="H138" s="154">
        <v>80</v>
      </c>
      <c r="I138" s="154">
        <v>80</v>
      </c>
      <c r="J138" s="154">
        <v>0</v>
      </c>
      <c r="K138" s="379">
        <f t="shared" si="4"/>
        <v>0</v>
      </c>
    </row>
    <row r="139" spans="1:11" s="1" customFormat="1" ht="12.75">
      <c r="A139" s="153"/>
      <c r="B139" s="153"/>
      <c r="C139" s="153"/>
      <c r="D139" s="153" t="s">
        <v>317</v>
      </c>
      <c r="E139" s="153" t="s">
        <v>389</v>
      </c>
      <c r="F139" s="153" t="s">
        <v>530</v>
      </c>
      <c r="G139" s="381" t="s">
        <v>390</v>
      </c>
      <c r="H139" s="154">
        <v>16</v>
      </c>
      <c r="I139" s="154">
        <v>16</v>
      </c>
      <c r="J139" s="154">
        <v>0</v>
      </c>
      <c r="K139" s="379">
        <f t="shared" si="4"/>
        <v>0</v>
      </c>
    </row>
    <row r="140" spans="1:11" s="1" customFormat="1" ht="25.5">
      <c r="A140" s="153"/>
      <c r="B140" s="153"/>
      <c r="C140" s="153"/>
      <c r="D140" s="153" t="s">
        <v>317</v>
      </c>
      <c r="E140" s="153" t="s">
        <v>549</v>
      </c>
      <c r="F140" s="153" t="s">
        <v>530</v>
      </c>
      <c r="G140" s="384" t="s">
        <v>752</v>
      </c>
      <c r="H140" s="154">
        <v>14500</v>
      </c>
      <c r="I140" s="154">
        <v>14500</v>
      </c>
      <c r="J140" s="154">
        <v>1911.3</v>
      </c>
      <c r="K140" s="379">
        <f t="shared" si="4"/>
        <v>13.181379310344827</v>
      </c>
    </row>
    <row r="141" spans="1:11" s="1" customFormat="1" ht="12.75">
      <c r="A141" s="153"/>
      <c r="B141" s="153"/>
      <c r="C141" s="153"/>
      <c r="D141" s="153" t="s">
        <v>317</v>
      </c>
      <c r="E141" s="153" t="s">
        <v>550</v>
      </c>
      <c r="F141" s="153" t="s">
        <v>530</v>
      </c>
      <c r="G141" s="381" t="s">
        <v>157</v>
      </c>
      <c r="H141" s="154">
        <v>29</v>
      </c>
      <c r="I141" s="154">
        <v>29</v>
      </c>
      <c r="J141" s="154">
        <v>3.81</v>
      </c>
      <c r="K141" s="379">
        <f t="shared" si="4"/>
        <v>13.137931034482758</v>
      </c>
    </row>
    <row r="142" spans="1:11" s="1" customFormat="1" ht="12.75">
      <c r="A142" s="153"/>
      <c r="B142" s="153"/>
      <c r="C142" s="153"/>
      <c r="D142" s="153" t="s">
        <v>317</v>
      </c>
      <c r="E142" s="153" t="s">
        <v>552</v>
      </c>
      <c r="F142" s="153" t="s">
        <v>530</v>
      </c>
      <c r="G142" s="381" t="s">
        <v>158</v>
      </c>
      <c r="H142" s="154">
        <v>486</v>
      </c>
      <c r="I142" s="154">
        <v>486</v>
      </c>
      <c r="J142" s="154">
        <v>74.24</v>
      </c>
      <c r="K142" s="379">
        <f t="shared" si="4"/>
        <v>15.275720164609051</v>
      </c>
    </row>
    <row r="143" spans="1:11" s="1" customFormat="1" ht="12.75">
      <c r="A143" s="204"/>
      <c r="B143" s="204"/>
      <c r="C143" s="204"/>
      <c r="D143" s="200"/>
      <c r="E143" s="204"/>
      <c r="F143" s="200"/>
      <c r="H143" s="205"/>
      <c r="I143" s="205"/>
      <c r="J143" s="205"/>
      <c r="K143" s="206"/>
    </row>
    <row r="144" spans="1:11" s="1" customFormat="1" ht="12.75">
      <c r="A144" s="204"/>
      <c r="B144" s="204"/>
      <c r="C144" s="204"/>
      <c r="D144" s="200"/>
      <c r="E144" s="204"/>
      <c r="F144" s="200"/>
      <c r="H144" s="205"/>
      <c r="I144" s="205"/>
      <c r="J144" s="205"/>
      <c r="K144" s="206"/>
    </row>
    <row r="145" spans="1:11" s="1" customFormat="1" ht="12.75">
      <c r="A145" s="204"/>
      <c r="B145" s="204"/>
      <c r="C145" s="204"/>
      <c r="D145" s="200"/>
      <c r="E145" s="204"/>
      <c r="F145" s="200"/>
      <c r="H145" s="205"/>
      <c r="I145" s="205"/>
      <c r="J145" s="205"/>
      <c r="K145" s="206"/>
    </row>
    <row r="146" spans="1:11" s="1" customFormat="1" ht="12.75">
      <c r="A146" s="204"/>
      <c r="B146" s="204"/>
      <c r="C146" s="204"/>
      <c r="D146" s="200"/>
      <c r="E146" s="204"/>
      <c r="F146" s="200"/>
      <c r="H146" s="205"/>
      <c r="I146" s="205"/>
      <c r="J146" s="205"/>
      <c r="K146" s="206"/>
    </row>
    <row r="147" spans="1:11" s="1" customFormat="1" ht="12.75">
      <c r="A147" s="204"/>
      <c r="B147" s="204"/>
      <c r="C147" s="204"/>
      <c r="D147" s="200"/>
      <c r="E147" s="204"/>
      <c r="F147" s="200"/>
      <c r="H147" s="205"/>
      <c r="I147" s="205"/>
      <c r="J147" s="205"/>
      <c r="K147" s="206"/>
    </row>
    <row r="148" spans="1:11" s="1" customFormat="1" ht="12.75">
      <c r="A148" s="204"/>
      <c r="B148" s="204"/>
      <c r="C148" s="204"/>
      <c r="D148" s="200"/>
      <c r="E148" s="204"/>
      <c r="F148" s="200"/>
      <c r="H148" s="205"/>
      <c r="I148" s="205"/>
      <c r="J148" s="205"/>
      <c r="K148" s="206"/>
    </row>
    <row r="149" spans="1:11" s="1" customFormat="1" ht="12.75">
      <c r="A149" s="204"/>
      <c r="B149" s="204"/>
      <c r="C149" s="204"/>
      <c r="D149" s="200"/>
      <c r="E149" s="204"/>
      <c r="F149" s="200"/>
      <c r="H149" s="205"/>
      <c r="I149" s="205"/>
      <c r="J149" s="205"/>
      <c r="K149" s="206"/>
    </row>
    <row r="150" spans="1:11" s="1" customFormat="1" ht="12.75">
      <c r="A150" s="204"/>
      <c r="B150" s="204"/>
      <c r="C150" s="204"/>
      <c r="D150" s="200"/>
      <c r="E150" s="204"/>
      <c r="F150" s="200"/>
      <c r="H150" s="205"/>
      <c r="I150" s="205"/>
      <c r="J150" s="205"/>
      <c r="K150" s="206"/>
    </row>
    <row r="151" spans="1:11" s="1" customFormat="1" ht="12.75">
      <c r="A151" s="204"/>
      <c r="B151" s="204"/>
      <c r="C151" s="204"/>
      <c r="D151" s="200"/>
      <c r="E151" s="204"/>
      <c r="F151" s="200"/>
      <c r="H151" s="205"/>
      <c r="I151" s="205"/>
      <c r="J151" s="205"/>
      <c r="K151" s="206"/>
    </row>
    <row r="152" ht="12.75">
      <c r="G152" s="200"/>
    </row>
    <row r="154" spans="1:8" ht="12.75">
      <c r="A154" s="137" t="s">
        <v>345</v>
      </c>
      <c r="B154" s="137" t="s">
        <v>349</v>
      </c>
      <c r="C154" s="137"/>
      <c r="D154" s="136"/>
      <c r="E154" s="136"/>
      <c r="F154" s="136"/>
      <c r="H154" s="136"/>
    </row>
    <row r="155" spans="1:6" ht="12.75">
      <c r="A155" s="144" t="s">
        <v>350</v>
      </c>
      <c r="B155" s="136"/>
      <c r="C155" s="136" t="s">
        <v>113</v>
      </c>
      <c r="D155" s="136"/>
      <c r="E155" s="136"/>
      <c r="F155" s="136"/>
    </row>
    <row r="156" spans="1:7" ht="12.75">
      <c r="A156" s="1" t="s">
        <v>346</v>
      </c>
      <c r="B156" s="1" t="s">
        <v>377</v>
      </c>
      <c r="G156" s="136"/>
    </row>
    <row r="157" spans="1:7" ht="13.5" thickBot="1">
      <c r="A157" s="1" t="s">
        <v>347</v>
      </c>
      <c r="D157" t="s">
        <v>351</v>
      </c>
      <c r="G157" s="136"/>
    </row>
    <row r="158" spans="1:6" ht="25.5">
      <c r="A158" s="420" t="s">
        <v>371</v>
      </c>
      <c r="B158" s="421"/>
      <c r="C158" s="124" t="s">
        <v>375</v>
      </c>
      <c r="D158" s="124" t="s">
        <v>372</v>
      </c>
      <c r="E158" s="138" t="s">
        <v>373</v>
      </c>
      <c r="F158" s="140" t="s">
        <v>374</v>
      </c>
    </row>
    <row r="159" spans="1:6" ht="13.5" thickBot="1">
      <c r="A159" s="422"/>
      <c r="B159" s="423"/>
      <c r="C159" s="128"/>
      <c r="D159" s="128">
        <v>70</v>
      </c>
      <c r="E159" s="128">
        <v>100</v>
      </c>
      <c r="F159" s="141"/>
    </row>
    <row r="160" ht="12.75">
      <c r="G160" s="139"/>
    </row>
    <row r="161" spans="1:7" ht="12.75">
      <c r="A161" s="144" t="s">
        <v>352</v>
      </c>
      <c r="B161" s="144"/>
      <c r="C161" s="144" t="s">
        <v>116</v>
      </c>
      <c r="D161" s="144"/>
      <c r="E161" s="144"/>
      <c r="F161" s="144"/>
      <c r="G161" s="146"/>
    </row>
    <row r="162" spans="1:4" ht="12.75">
      <c r="A162" s="1" t="s">
        <v>346</v>
      </c>
      <c r="B162" s="1"/>
      <c r="C162" s="1" t="s">
        <v>359</v>
      </c>
      <c r="D162" s="1"/>
    </row>
    <row r="163" spans="1:7" ht="13.5" thickBot="1">
      <c r="A163" s="1" t="s">
        <v>353</v>
      </c>
      <c r="C163" t="s">
        <v>357</v>
      </c>
      <c r="G163" s="144"/>
    </row>
    <row r="164" spans="1:6" ht="25.5">
      <c r="A164" s="420" t="s">
        <v>371</v>
      </c>
      <c r="B164" s="421"/>
      <c r="C164" s="124" t="s">
        <v>375</v>
      </c>
      <c r="D164" s="124" t="s">
        <v>372</v>
      </c>
      <c r="E164" s="138" t="s">
        <v>373</v>
      </c>
      <c r="F164" s="140" t="s">
        <v>374</v>
      </c>
    </row>
    <row r="165" spans="1:6" ht="13.5" thickBot="1">
      <c r="A165" s="422"/>
      <c r="B165" s="423"/>
      <c r="C165" s="128">
        <v>7</v>
      </c>
      <c r="D165" s="128">
        <v>7</v>
      </c>
      <c r="E165" s="128">
        <v>7</v>
      </c>
      <c r="F165" s="141">
        <v>7</v>
      </c>
    </row>
    <row r="166" ht="12.75">
      <c r="G166" s="142" t="s">
        <v>376</v>
      </c>
    </row>
    <row r="167" spans="1:7" ht="13.5" thickBot="1">
      <c r="A167" s="144" t="s">
        <v>358</v>
      </c>
      <c r="B167" s="144"/>
      <c r="C167" s="144" t="s">
        <v>119</v>
      </c>
      <c r="D167" s="144"/>
      <c r="G167" s="143" t="s">
        <v>423</v>
      </c>
    </row>
    <row r="168" spans="1:3" ht="12.75">
      <c r="A168" s="1" t="s">
        <v>346</v>
      </c>
      <c r="C168" s="1" t="s">
        <v>360</v>
      </c>
    </row>
    <row r="169" spans="1:3" ht="13.5" thickBot="1">
      <c r="A169" s="1" t="s">
        <v>353</v>
      </c>
      <c r="C169" t="s">
        <v>361</v>
      </c>
    </row>
    <row r="170" spans="1:6" ht="25.5">
      <c r="A170" s="420" t="s">
        <v>371</v>
      </c>
      <c r="B170" s="421"/>
      <c r="C170" s="424" t="s">
        <v>372</v>
      </c>
      <c r="D170" s="425"/>
      <c r="E170" s="138" t="s">
        <v>373</v>
      </c>
      <c r="F170" s="140" t="s">
        <v>374</v>
      </c>
    </row>
    <row r="171" spans="1:6" ht="13.5" thickBot="1">
      <c r="A171" s="422"/>
      <c r="B171" s="423"/>
      <c r="C171" s="426">
        <v>332</v>
      </c>
      <c r="D171" s="427"/>
      <c r="E171" s="128">
        <v>332</v>
      </c>
      <c r="F171" s="141">
        <v>332</v>
      </c>
    </row>
    <row r="172" ht="12.75">
      <c r="G172" s="142" t="s">
        <v>376</v>
      </c>
    </row>
    <row r="173" spans="1:7" ht="13.5" thickBot="1">
      <c r="A173" s="144" t="s">
        <v>362</v>
      </c>
      <c r="B173" s="144"/>
      <c r="C173" s="144" t="s">
        <v>120</v>
      </c>
      <c r="D173" s="144"/>
      <c r="E173" s="144"/>
      <c r="F173" s="144"/>
      <c r="G173" s="145">
        <v>1</v>
      </c>
    </row>
    <row r="174" spans="1:3" ht="12.75">
      <c r="A174" s="1" t="s">
        <v>346</v>
      </c>
      <c r="C174" s="1" t="s">
        <v>363</v>
      </c>
    </row>
    <row r="175" spans="1:3" ht="13.5" thickBot="1">
      <c r="A175" s="1" t="s">
        <v>353</v>
      </c>
      <c r="C175" t="s">
        <v>364</v>
      </c>
    </row>
    <row r="176" spans="1:6" ht="25.5">
      <c r="A176" s="420" t="s">
        <v>371</v>
      </c>
      <c r="B176" s="421"/>
      <c r="C176" s="124" t="s">
        <v>375</v>
      </c>
      <c r="D176" s="124" t="s">
        <v>372</v>
      </c>
      <c r="E176" s="138" t="s">
        <v>373</v>
      </c>
      <c r="F176" s="140" t="s">
        <v>374</v>
      </c>
    </row>
    <row r="177" spans="1:6" ht="13.5" thickBot="1">
      <c r="A177" s="422"/>
      <c r="B177" s="423"/>
      <c r="C177" s="128"/>
      <c r="D177" s="128"/>
      <c r="E177" s="128"/>
      <c r="F177" s="141"/>
    </row>
    <row r="178" ht="12.75">
      <c r="G178" s="142" t="s">
        <v>376</v>
      </c>
    </row>
    <row r="179" ht="13.5" thickBot="1">
      <c r="G179" s="143"/>
    </row>
  </sheetData>
  <sheetProtection/>
  <mergeCells count="7">
    <mergeCell ref="A176:B177"/>
    <mergeCell ref="A1:K1"/>
    <mergeCell ref="A158:B159"/>
    <mergeCell ref="A164:B165"/>
    <mergeCell ref="A170:B171"/>
    <mergeCell ref="C170:D170"/>
    <mergeCell ref="C171:D17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Ocu-PC01</cp:lastModifiedBy>
  <cp:lastPrinted>2011-06-20T13:00:16Z</cp:lastPrinted>
  <dcterms:created xsi:type="dcterms:W3CDTF">2009-04-23T11:50:20Z</dcterms:created>
  <dcterms:modified xsi:type="dcterms:W3CDTF">2011-06-22T11:43:25Z</dcterms:modified>
  <cp:category/>
  <cp:version/>
  <cp:contentType/>
  <cp:contentStatus/>
</cp:coreProperties>
</file>